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1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ystonhillpc-my.sharepoint.com/personal/clerk_baystonhillparishcouncil_org_uk/Documents/Backing Up Folder/Agendas/Full Council/Full Council Agenda 2022 - 2023/December 2022/"/>
    </mc:Choice>
  </mc:AlternateContent>
  <xr:revisionPtr revIDLastSave="0" documentId="8_{0012A8EA-4695-4624-AF2C-E3E88D4BB2BF}" xr6:coauthVersionLast="47" xr6:coauthVersionMax="47" xr10:uidLastSave="{00000000-0000-0000-0000-000000000000}"/>
  <bookViews>
    <workbookView xWindow="-108" yWindow="-108" windowWidth="23256" windowHeight="12456" tabRatio="588" xr2:uid="{00000000-000D-0000-FFFF-FFFF00000000}"/>
  </bookViews>
  <sheets>
    <sheet name="Expenditure" sheetId="1" r:id="rId1"/>
    <sheet name="Reserves" sheetId="2" r:id="rId2"/>
    <sheet name="Income" sheetId="3" r:id="rId3"/>
    <sheet name="Final calc working" sheetId="6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H125" i="1" l="1"/>
  <c r="H22" i="1"/>
  <c r="C14" i="6"/>
  <c r="D77" i="2" l="1"/>
  <c r="A4" i="6"/>
  <c r="H75" i="2"/>
  <c r="H70" i="2"/>
  <c r="H15" i="2"/>
  <c r="A6" i="6" l="1"/>
  <c r="A10" i="6" s="1"/>
  <c r="H31" i="1"/>
  <c r="H29" i="1"/>
  <c r="H28" i="1"/>
  <c r="H27" i="1"/>
  <c r="H54" i="2"/>
  <c r="H37" i="2"/>
  <c r="H77" i="2" s="1"/>
  <c r="H5" i="2"/>
  <c r="H17" i="3"/>
  <c r="G17" i="3"/>
  <c r="F17" i="3"/>
  <c r="F14" i="3"/>
  <c r="F5" i="3"/>
  <c r="F6" i="3"/>
  <c r="F7" i="3"/>
  <c r="F8" i="3"/>
  <c r="F9" i="3"/>
  <c r="F10" i="3"/>
  <c r="F3" i="3"/>
  <c r="E17" i="3"/>
  <c r="D17" i="3"/>
  <c r="F82" i="1"/>
  <c r="F83" i="1"/>
  <c r="F156" i="1"/>
  <c r="F157" i="1"/>
  <c r="F158" i="1"/>
  <c r="F159" i="1"/>
  <c r="F144" i="1"/>
  <c r="F145" i="1"/>
  <c r="F146" i="1"/>
  <c r="F147" i="1"/>
  <c r="F148" i="1"/>
  <c r="F149" i="1"/>
  <c r="F143" i="1"/>
  <c r="F138" i="1"/>
  <c r="F137" i="1"/>
  <c r="F130" i="1"/>
  <c r="F131" i="1"/>
  <c r="H89" i="1"/>
  <c r="H90" i="1"/>
  <c r="H91" i="1"/>
  <c r="H92" i="1"/>
  <c r="H93" i="1"/>
  <c r="H94" i="1"/>
  <c r="H95" i="1"/>
  <c r="H96" i="1"/>
  <c r="H97" i="1"/>
  <c r="H98" i="1"/>
  <c r="H99" i="1"/>
  <c r="H100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3" i="1"/>
  <c r="H124" i="1"/>
  <c r="H88" i="1"/>
  <c r="F90" i="1" l="1"/>
  <c r="F91" i="1"/>
  <c r="F92" i="1"/>
  <c r="F93" i="1"/>
  <c r="F96" i="1"/>
  <c r="F101" i="1"/>
  <c r="F102" i="1"/>
  <c r="F103" i="1"/>
  <c r="F105" i="1"/>
  <c r="F106" i="1"/>
  <c r="F108" i="1"/>
  <c r="F109" i="1"/>
  <c r="F110" i="1"/>
  <c r="F112" i="1"/>
  <c r="F113" i="1"/>
  <c r="F115" i="1"/>
  <c r="F117" i="1"/>
  <c r="F118" i="1"/>
  <c r="F120" i="1"/>
  <c r="F121" i="1"/>
  <c r="F122" i="1"/>
  <c r="F81" i="1"/>
  <c r="F63" i="1"/>
  <c r="F65" i="1"/>
  <c r="F68" i="1"/>
  <c r="F69" i="1"/>
  <c r="F72" i="1"/>
  <c r="F61" i="1"/>
  <c r="F55" i="1"/>
  <c r="F56" i="1"/>
  <c r="F54" i="1"/>
  <c r="E57" i="1"/>
  <c r="F49" i="1"/>
  <c r="F48" i="1"/>
  <c r="F41" i="1"/>
  <c r="F42" i="1"/>
  <c r="F40" i="1"/>
  <c r="E43" i="1"/>
  <c r="F27" i="1"/>
  <c r="F28" i="1"/>
  <c r="F29" i="1"/>
  <c r="F31" i="1"/>
  <c r="F34" i="1"/>
  <c r="F26" i="1"/>
  <c r="F5" i="1"/>
  <c r="F6" i="1"/>
  <c r="F7" i="1"/>
  <c r="F8" i="1"/>
  <c r="F9" i="1"/>
  <c r="F10" i="1"/>
  <c r="F12" i="1"/>
  <c r="F13" i="1"/>
  <c r="F16" i="1"/>
  <c r="F17" i="1"/>
  <c r="F4" i="1"/>
  <c r="H139" i="1" l="1"/>
  <c r="H84" i="1"/>
  <c r="H36" i="1"/>
  <c r="D37" i="2"/>
  <c r="D60" i="2"/>
  <c r="D54" i="2"/>
  <c r="D15" i="2"/>
  <c r="D5" i="2"/>
  <c r="H48" i="1"/>
  <c r="H49" i="1"/>
  <c r="H47" i="1"/>
  <c r="G50" i="1"/>
  <c r="H156" i="1"/>
  <c r="H157" i="1"/>
  <c r="H158" i="1"/>
  <c r="H159" i="1"/>
  <c r="H155" i="1"/>
  <c r="G160" i="1"/>
  <c r="H144" i="1"/>
  <c r="H148" i="1"/>
  <c r="H149" i="1"/>
  <c r="H150" i="1"/>
  <c r="H143" i="1"/>
  <c r="G151" i="1"/>
  <c r="G139" i="1"/>
  <c r="H131" i="1"/>
  <c r="H129" i="1"/>
  <c r="G133" i="1"/>
  <c r="G125" i="1"/>
  <c r="G84" i="1"/>
  <c r="H71" i="1"/>
  <c r="H74" i="1"/>
  <c r="G77" i="1"/>
  <c r="H55" i="1"/>
  <c r="H56" i="1"/>
  <c r="H54" i="1"/>
  <c r="H57" i="1" s="1"/>
  <c r="G57" i="1"/>
  <c r="H41" i="1"/>
  <c r="H42" i="1"/>
  <c r="H40" i="1"/>
  <c r="H43" i="1" s="1"/>
  <c r="G43" i="1"/>
  <c r="G36" i="1"/>
  <c r="H8" i="1"/>
  <c r="H9" i="1"/>
  <c r="H10" i="1"/>
  <c r="H17" i="1"/>
  <c r="G22" i="1"/>
  <c r="E77" i="1"/>
  <c r="E160" i="1"/>
  <c r="E151" i="1"/>
  <c r="E139" i="1"/>
  <c r="E133" i="1"/>
  <c r="E125" i="1"/>
  <c r="E84" i="1"/>
  <c r="E50" i="1"/>
  <c r="E36" i="1"/>
  <c r="E22" i="1"/>
  <c r="C139" i="1"/>
  <c r="C133" i="1"/>
  <c r="C125" i="1"/>
  <c r="C160" i="1"/>
  <c r="C151" i="1"/>
  <c r="D160" i="1"/>
  <c r="D151" i="1"/>
  <c r="D22" i="1"/>
  <c r="F22" i="1" s="1"/>
  <c r="D36" i="1"/>
  <c r="D43" i="1"/>
  <c r="F43" i="1" s="1"/>
  <c r="D50" i="1"/>
  <c r="D57" i="1"/>
  <c r="F57" i="1" s="1"/>
  <c r="D77" i="1"/>
  <c r="D84" i="1"/>
  <c r="D133" i="1"/>
  <c r="D139" i="1"/>
  <c r="C84" i="1"/>
  <c r="C77" i="1"/>
  <c r="C57" i="1"/>
  <c r="C50" i="1"/>
  <c r="C43" i="1"/>
  <c r="C36" i="1"/>
  <c r="H151" i="1" l="1"/>
  <c r="H160" i="1"/>
  <c r="H133" i="1"/>
  <c r="H50" i="1"/>
  <c r="F133" i="1"/>
  <c r="H77" i="1"/>
  <c r="F36" i="1"/>
  <c r="F151" i="1"/>
  <c r="F50" i="1"/>
  <c r="E162" i="1"/>
  <c r="F160" i="1"/>
  <c r="F84" i="1"/>
  <c r="F77" i="1"/>
  <c r="F139" i="1"/>
  <c r="G162" i="1"/>
  <c r="D125" i="1"/>
  <c r="D162" i="1" s="1"/>
  <c r="C22" i="1"/>
  <c r="C162" i="1" s="1"/>
  <c r="H162" i="1" l="1"/>
  <c r="F162" i="1"/>
  <c r="F125" i="1"/>
  <c r="D75" i="2"/>
  <c r="D70" i="2"/>
  <c r="C17" i="3"/>
</calcChain>
</file>

<file path=xl/sharedStrings.xml><?xml version="1.0" encoding="utf-8"?>
<sst xmlns="http://schemas.openxmlformats.org/spreadsheetml/2006/main" count="508" uniqueCount="292">
  <si>
    <t>Cost Centre:  Administration</t>
  </si>
  <si>
    <t>Cost Code</t>
  </si>
  <si>
    <t>Description</t>
  </si>
  <si>
    <t>Current spend as % of budget</t>
  </si>
  <si>
    <t>2022/23 Budget costs</t>
  </si>
  <si>
    <t>Comments</t>
  </si>
  <si>
    <t>Office Photocopier</t>
  </si>
  <si>
    <t>IT Maintenance/Software/Licence</t>
  </si>
  <si>
    <t>Stationery</t>
  </si>
  <si>
    <t>Publicity/Communications</t>
  </si>
  <si>
    <t>Audit</t>
  </si>
  <si>
    <t>General Subscriptions ALC/NALC</t>
  </si>
  <si>
    <t>Insurances</t>
  </si>
  <si>
    <t>Loan Payments</t>
  </si>
  <si>
    <t>Postage</t>
  </si>
  <si>
    <t>Office Equipment/Miscellaneous</t>
  </si>
  <si>
    <t>Local Council Award Scheme / Quality Council</t>
  </si>
  <si>
    <t>Play Area Inspections</t>
  </si>
  <si>
    <t>GDPR / ICO registration</t>
  </si>
  <si>
    <t>Smartwater project</t>
  </si>
  <si>
    <t>VAT Correction</t>
  </si>
  <si>
    <t>Sub Total:</t>
  </si>
  <si>
    <t>Cost Centre:  Precept Reserve (held in CCLA Deposit Fund)</t>
  </si>
  <si>
    <t>Precept Reserve</t>
  </si>
  <si>
    <t>CIL Neighbourhood Fund</t>
  </si>
  <si>
    <t xml:space="preserve">Cost Centre:  Community Open Spaces </t>
  </si>
  <si>
    <t>Glebeland Grass Cut</t>
  </si>
  <si>
    <t>Common Grass Cutting</t>
  </si>
  <si>
    <t>Grass Verge A49</t>
  </si>
  <si>
    <t>Flowers</t>
  </si>
  <si>
    <t>Weed Management Contract</t>
  </si>
  <si>
    <t>The Glebeland - Tree work</t>
  </si>
  <si>
    <t>Parr's Pool - Tree work</t>
  </si>
  <si>
    <t>The Common - Tree work</t>
  </si>
  <si>
    <t>Cost Centre:  Earmarked Account - Council Building Reserve Funds</t>
  </si>
  <si>
    <t>Longmeadow Toilets</t>
  </si>
  <si>
    <t>Parish Office</t>
  </si>
  <si>
    <t>Lythwood Pavilion - Parking area</t>
  </si>
  <si>
    <t>Cost Centre:  Council Buildings - Parish Office</t>
  </si>
  <si>
    <t>Office Rates</t>
  </si>
  <si>
    <t>Office Water</t>
  </si>
  <si>
    <t>Office Electricity</t>
  </si>
  <si>
    <t>Cost Centre:  Council Buildings - Pavilion</t>
  </si>
  <si>
    <t>Pavilion Rates</t>
  </si>
  <si>
    <t>100% Small business rate relief applicable to pavilion (RV £4,500)</t>
  </si>
  <si>
    <t>Pavilion Water</t>
  </si>
  <si>
    <t>Water for bowling green recovered from bowling club</t>
  </si>
  <si>
    <t>Pavilion Electricity</t>
  </si>
  <si>
    <t>Electricity for bowling green floodlights recovered from bowling club</t>
  </si>
  <si>
    <t>Cost Centre:  Council Buildings - Youth &amp; Community Building</t>
  </si>
  <si>
    <t>Youth &amp; Community Building Rates</t>
  </si>
  <si>
    <t>Youth &amp; Community Building Electricity</t>
  </si>
  <si>
    <t>Youth &amp; Community Building Water</t>
  </si>
  <si>
    <t>Cost Centre:  Earmarked Account - Asset Renewals</t>
  </si>
  <si>
    <t>Line Marking Equipment</t>
  </si>
  <si>
    <t>Hedge Cutters (x 2)</t>
  </si>
  <si>
    <t>Grass Strimmers (x 2)</t>
  </si>
  <si>
    <t>Grounds Shredder</t>
  </si>
  <si>
    <t>Vacuum/High Pressure</t>
  </si>
  <si>
    <t>Astro Sweeper</t>
  </si>
  <si>
    <t>Tractor (John Deere)</t>
  </si>
  <si>
    <t>Goal Post Sets</t>
  </si>
  <si>
    <t>Longmeadow Play Equipment</t>
  </si>
  <si>
    <t>Lamp Post Renewal</t>
  </si>
  <si>
    <t>Astro Turf &amp; Tennis Court</t>
  </si>
  <si>
    <t>BMX/Skatepark/Youth</t>
  </si>
  <si>
    <t>RotaryMower (replaced gang mower in 2016)</t>
  </si>
  <si>
    <t>Tractor (Kobuto)</t>
  </si>
  <si>
    <t xml:space="preserve">Solar Panels </t>
  </si>
  <si>
    <t>Furniture</t>
  </si>
  <si>
    <t>Street Lighting LEDs</t>
  </si>
  <si>
    <t>Cost Centre:  Earmarked Account - Project Reserve Funds</t>
  </si>
  <si>
    <t>Allotments - security fencing</t>
  </si>
  <si>
    <t xml:space="preserve">Common - Reserve Fund </t>
  </si>
  <si>
    <t>Elections / Referenda</t>
  </si>
  <si>
    <t>Burgs Reclamation</t>
  </si>
  <si>
    <t>Parish Signage</t>
  </si>
  <si>
    <t>Parrs Pool and Community Woodland (Projects)</t>
  </si>
  <si>
    <t>Lythwood Lane Road Repairs</t>
  </si>
  <si>
    <t>Outdoor Gym Equipment</t>
  </si>
  <si>
    <t>Future Projects –  Skate Park</t>
  </si>
  <si>
    <t>The Common - Dragons Teeth</t>
  </si>
  <si>
    <t>Cost Centre:  Earmarked Community Funds</t>
  </si>
  <si>
    <t>Jubilation &amp; Community Events</t>
  </si>
  <si>
    <t>Parish Plan Project</t>
  </si>
  <si>
    <t>Cost Centre:  Repairs &amp; Maintenance</t>
  </si>
  <si>
    <t>Pavilion General Repairs</t>
  </si>
  <si>
    <t>Youth &amp; Community Building Repairs</t>
  </si>
  <si>
    <t>Longmeadow General Maintenance</t>
  </si>
  <si>
    <t>Glebeland General Maintenance</t>
  </si>
  <si>
    <t>Parrs Pool   General Maintenance</t>
  </si>
  <si>
    <t>Community Woodland maintenance</t>
  </si>
  <si>
    <t>Youth Complex General Maintenance</t>
  </si>
  <si>
    <t>Handymen's Materials/Consumables</t>
  </si>
  <si>
    <t>Equipment Servicing Repairs</t>
  </si>
  <si>
    <t>Street Furniture (inc bus shelters) R &amp; M</t>
  </si>
  <si>
    <t>Common General Repairs</t>
  </si>
  <si>
    <t>Office Repairs</t>
  </si>
  <si>
    <t>Lythwood pavilion area maintenance</t>
  </si>
  <si>
    <t>For maintenance of fencing, bays, gates etc</t>
  </si>
  <si>
    <t>VAS Sign Maintenance</t>
  </si>
  <si>
    <t>Sensory Garden maintenance</t>
  </si>
  <si>
    <t>Budget allocated for restoration &amp; community event</t>
  </si>
  <si>
    <t>Power Tools - Initial Purchase</t>
  </si>
  <si>
    <t>Cost Centre:  Grants &amp; Contributions</t>
  </si>
  <si>
    <t>(Over) under spend</t>
  </si>
  <si>
    <t>S137 Grants (Parish Council Budget)</t>
  </si>
  <si>
    <t>Lyth Hill Contribution</t>
  </si>
  <si>
    <t>Library contribution (S137)</t>
  </si>
  <si>
    <t>Cost Centre:  Income</t>
  </si>
  <si>
    <t>VAT Refunds</t>
  </si>
  <si>
    <t>Precept</t>
  </si>
  <si>
    <t xml:space="preserve">Orange Mast </t>
  </si>
  <si>
    <t>Interest &amp; bank charges (All accounts)</t>
  </si>
  <si>
    <t>Astro Turf</t>
  </si>
  <si>
    <t>Pavilion solar panels</t>
  </si>
  <si>
    <t>Football Pitches</t>
  </si>
  <si>
    <t>Youth &amp; Community Building</t>
  </si>
  <si>
    <t>Tennis Courts</t>
  </si>
  <si>
    <t>Pavilion hire</t>
  </si>
  <si>
    <t>See also Bowling Green Lease</t>
  </si>
  <si>
    <t>Wayleave</t>
  </si>
  <si>
    <t>Environmental Maintenance Grant</t>
  </si>
  <si>
    <t>Other income /costs</t>
  </si>
  <si>
    <t>NDR - COVID-19 Grant</t>
  </si>
  <si>
    <t>VAT Refund</t>
  </si>
  <si>
    <t>Cost Centre:  Earmarked Account - LJC Reserve Funds</t>
  </si>
  <si>
    <t xml:space="preserve">LJC - Community Safety Fund (Previously Speed Awareness) </t>
  </si>
  <si>
    <t>LJC - Village Clean up/Dog fouling project</t>
  </si>
  <si>
    <t>LJC -Youth Activities</t>
  </si>
  <si>
    <t>LJC - Parish Plan Priorities -Community Hub</t>
  </si>
  <si>
    <t>LJC - Community Grants</t>
  </si>
  <si>
    <t>LJC - SPPF</t>
  </si>
  <si>
    <t>Cost Centre:  Lythwood Sports Facilities</t>
  </si>
  <si>
    <t>Football Pitch Maint Prog</t>
  </si>
  <si>
    <t>Line Marking Materials</t>
  </si>
  <si>
    <t>Bowling Green Maintenance</t>
  </si>
  <si>
    <t>Bowling Club settle all expenditure above £1500.</t>
  </si>
  <si>
    <t>Astro Turf Maintenance</t>
  </si>
  <si>
    <t>Flood Lights</t>
  </si>
  <si>
    <t>Football nets &amp; fixings</t>
  </si>
  <si>
    <t>Contract Cleaning - COVID-19</t>
  </si>
  <si>
    <t>Cost Centre:  New Library and Parish Office Reserve Fund</t>
  </si>
  <si>
    <t>New Community Hub - Library/Parish Office</t>
  </si>
  <si>
    <t>Cost Centre:  Rents Rates and Utilities</t>
  </si>
  <si>
    <t>Glebeland Rent</t>
  </si>
  <si>
    <t>Phone/B-band/Mobile/Alarm</t>
  </si>
  <si>
    <t>Waste Collection (all sites)</t>
  </si>
  <si>
    <t>Longmeadow toilets (drainage)</t>
  </si>
  <si>
    <t>Skip Hire</t>
  </si>
  <si>
    <t>Cost Centre:  Staff Costs</t>
  </si>
  <si>
    <t>Clerk's Salary</t>
  </si>
  <si>
    <t>Employers Pension Clerk</t>
  </si>
  <si>
    <t>Employers NI Clerk</t>
  </si>
  <si>
    <t>Mileage Clerk</t>
  </si>
  <si>
    <t>Employers NI - Administrator</t>
  </si>
  <si>
    <t>Emp'r NI - Deputy Clerk</t>
  </si>
  <si>
    <t>Mileage - Deputy Clerk</t>
  </si>
  <si>
    <t>Handyman P/T (2) Salary</t>
  </si>
  <si>
    <t>Employers Pension Handyman (2)</t>
  </si>
  <si>
    <t>Employer's NI Handyman (2)</t>
  </si>
  <si>
    <t>Mileage Handyman P/T (2)</t>
  </si>
  <si>
    <t>Handyman P/T (1) Salary</t>
  </si>
  <si>
    <t>Employers Pension Handyman (1)</t>
  </si>
  <si>
    <t>Employers NI Handyman (1)</t>
  </si>
  <si>
    <t>Mileage Handyman P/T(1)</t>
  </si>
  <si>
    <t>Handyperson P/T (3) Salary</t>
  </si>
  <si>
    <t>Employer's Pension for Handyperson 3</t>
  </si>
  <si>
    <t>Employers NI Handyman (3)</t>
  </si>
  <si>
    <t>Mileage Handyman P/T (3)</t>
  </si>
  <si>
    <t>Salary - Locum Clerk</t>
  </si>
  <si>
    <t>Emp'r NI - Locum Clerk</t>
  </si>
  <si>
    <t>Mileage - Locum Clerk</t>
  </si>
  <si>
    <t>Longmeadow Key Holder Salary</t>
  </si>
  <si>
    <t>Employers Pension Longmeadow Key Holder</t>
  </si>
  <si>
    <t>Employers NI Longmeadow Key Holder</t>
  </si>
  <si>
    <t>Mileage Longmeadow Key Holder</t>
  </si>
  <si>
    <t>Admin / Additional staff Salary</t>
  </si>
  <si>
    <t>Seasonal Worker/ Misc staff costs</t>
  </si>
  <si>
    <t>Protective Clothing (PPE)</t>
  </si>
  <si>
    <t>Councillor/Staff Training</t>
  </si>
  <si>
    <t>Authorised overtime costs (sickness/holiday cover)</t>
  </si>
  <si>
    <t>Additional hours for Env Maintenance (3 / week)</t>
  </si>
  <si>
    <t>Wages - Temp Staff Contract</t>
  </si>
  <si>
    <t>Employer Pension - Temporary Staff Contract</t>
  </si>
  <si>
    <t>LGPS - Acturial Deficit Payment</t>
  </si>
  <si>
    <t>Cost Centre:  Street Lighting</t>
  </si>
  <si>
    <t>Street Light Maintenance Contract</t>
  </si>
  <si>
    <t>Street Light Repairs</t>
  </si>
  <si>
    <t>Unmetered Electricity</t>
  </si>
  <si>
    <t>LED street lanterns</t>
  </si>
  <si>
    <t>Cost Centre:  Tractors</t>
  </si>
  <si>
    <t>Tractor and Maintenance</t>
  </si>
  <si>
    <t>Diesel for Tractor</t>
  </si>
  <si>
    <t>Forecast cost for year</t>
  </si>
  <si>
    <t>Spend to end Sept 2022</t>
  </si>
  <si>
    <t>2022/2023 Forecast spend</t>
  </si>
  <si>
    <t>2023/24 Budget costs</t>
  </si>
  <si>
    <t>2021/22 Actual spend</t>
  </si>
  <si>
    <t>Welcome Back Fund</t>
  </si>
  <si>
    <t>Salary - Deputy Clerk</t>
  </si>
  <si>
    <t>Emp'er Pension - Deputy Clerk</t>
  </si>
  <si>
    <t>No longer have a rental copier, pay £16.49 a month for printer ink</t>
  </si>
  <si>
    <t>365 Licencses</t>
  </si>
  <si>
    <t>Insurances for 23/24 should reduce</t>
  </si>
  <si>
    <t>Planters</t>
  </si>
  <si>
    <t>Glebeland negotitations ongoing</t>
  </si>
  <si>
    <t>Plumbing work and decorating work</t>
  </si>
  <si>
    <t>Painting and electric work to come in</t>
  </si>
  <si>
    <t>Money from reserves needed for playground improvements done</t>
  </si>
  <si>
    <t>Glebelands negotiations ongoing</t>
  </si>
  <si>
    <t>Income to end Sept 2022</t>
  </si>
  <si>
    <t>Current income as % of budget</t>
  </si>
  <si>
    <t>2022/2023 Forecast income</t>
  </si>
  <si>
    <t>Library and Lyth Hill Contribution</t>
  </si>
  <si>
    <t>See explanatory notes for details - Total expenditure minus library and lyth hill above</t>
  </si>
  <si>
    <t>2023/24 Budget</t>
  </si>
  <si>
    <t>Total reserves</t>
  </si>
  <si>
    <t>Mid year audit fee only remains</t>
  </si>
  <si>
    <t>All paid</t>
  </si>
  <si>
    <t>Invoice not yet received</t>
  </si>
  <si>
    <t>Glebeland negotiations ongoing (had additional cut for Jubilee)</t>
  </si>
  <si>
    <t>Unexpected water price increases</t>
  </si>
  <si>
    <t>Longmeadow upgrades - transfer from reserves</t>
  </si>
  <si>
    <t>Office refurb - will come from reserves</t>
  </si>
  <si>
    <t>To Be paid</t>
  </si>
  <si>
    <t>To be paid</t>
  </si>
  <si>
    <t>Uplift to NJC Nov 2022</t>
  </si>
  <si>
    <t>Uplift to NJC scale Nov 2022</t>
  </si>
  <si>
    <t>NLW increase Sept 22</t>
  </si>
  <si>
    <t xml:space="preserve">Invoice for pitch work in Oct </t>
  </si>
  <si>
    <t>Negotitations ongoing</t>
  </si>
  <si>
    <t>Scouts invoice outanding</t>
  </si>
  <si>
    <t>Large invoices outstanding</t>
  </si>
  <si>
    <t>Assumes continued levels of investment in CCLA deposit fund, Unity Trust Bank, Coop</t>
  </si>
  <si>
    <t>2023/24 Income</t>
  </si>
  <si>
    <t>2021/22 Actual income</t>
  </si>
  <si>
    <t>Last year</t>
  </si>
  <si>
    <t>New precept</t>
  </si>
  <si>
    <t>Increase</t>
  </si>
  <si>
    <t>Percentage</t>
  </si>
  <si>
    <r>
      <t xml:space="preserve">Parish Seats/Bins/ Bus Shelters </t>
    </r>
    <r>
      <rPr>
        <b/>
        <sz val="10"/>
        <color theme="1"/>
        <rFont val="Arial"/>
        <family val="2"/>
      </rPr>
      <t>Street furniture</t>
    </r>
  </si>
  <si>
    <t>Move into expenditure for grants</t>
  </si>
  <si>
    <t>Explanation of variances</t>
  </si>
  <si>
    <t>Due to claims, could only get a quote from one provider</t>
  </si>
  <si>
    <t>Explanation of variance</t>
  </si>
  <si>
    <t>Dangerous trees</t>
  </si>
  <si>
    <t>All paid for year</t>
  </si>
  <si>
    <t>Back pay owed agreed by FC</t>
  </si>
  <si>
    <t>New member of staff</t>
  </si>
  <si>
    <t>BAYSTON HILL PARISH COUNCIL - PRECEPT SETTING 2023/2024 - for discussion</t>
  </si>
  <si>
    <t>Set as 50% of net revenue expenditure (NRE) Increase to 90k this year and to 110k in 24/25</t>
  </si>
  <si>
    <t>Red</t>
  </si>
  <si>
    <t>Amber</t>
  </si>
  <si>
    <t>Undecided - item at Full Council Dec 22</t>
  </si>
  <si>
    <t>Reduce as works complete - need to transfer £1500 to current spend - leave 1k for roof</t>
  </si>
  <si>
    <t xml:space="preserve">Green </t>
  </si>
  <si>
    <t>Leave</t>
  </si>
  <si>
    <t>Amalgmate</t>
  </si>
  <si>
    <t>TBC</t>
  </si>
  <si>
    <t>White</t>
  </si>
  <si>
    <t>Legal fees</t>
  </si>
  <si>
    <t>Future Projects - Parish Office</t>
  </si>
  <si>
    <t>Future Projects - Pavilion extension or Sports Hall Development</t>
  </si>
  <si>
    <t>Amalgamated 137, 148.220, 208</t>
  </si>
  <si>
    <t>New equipment purchased 22/23, review next year, there is £400 in expenditure</t>
  </si>
  <si>
    <t>Emergency repairs</t>
  </si>
  <si>
    <t>Repairs</t>
  </si>
  <si>
    <t>No money this year</t>
  </si>
  <si>
    <t>amalgamate 94, 147</t>
  </si>
  <si>
    <t>Youth Projects</t>
  </si>
  <si>
    <t xml:space="preserve">Lythwood Playing Fields </t>
  </si>
  <si>
    <t>8k budget in expenditure</t>
  </si>
  <si>
    <t>Sensory Gardens</t>
  </si>
  <si>
    <t>500 in expenditure</t>
  </si>
  <si>
    <t>See 94</t>
  </si>
  <si>
    <t>10k to be moved for this years work into expenditure. Additional equipment to be considered next year</t>
  </si>
  <si>
    <t>Transferred to expenditure for new pitch</t>
  </si>
  <si>
    <t>Not needed this year</t>
  </si>
  <si>
    <t>Project to be approved (moved to expenditure)</t>
  </si>
  <si>
    <t>Deducted from reserves for project expenditure</t>
  </si>
  <si>
    <t>Precept 10%</t>
  </si>
  <si>
    <t>Reserves move</t>
  </si>
  <si>
    <t>Wildflower A49 NEW</t>
  </si>
  <si>
    <t xml:space="preserve">Professional Services </t>
  </si>
  <si>
    <t>To include the energy audit May 2023</t>
  </si>
  <si>
    <t>Parish Events</t>
  </si>
  <si>
    <t>Including Big Green Week</t>
  </si>
  <si>
    <t>Coronation May 2023</t>
  </si>
  <si>
    <t>Income</t>
  </si>
  <si>
    <t>Removal of 2 dead trees increased predicted spend</t>
  </si>
  <si>
    <t>32e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</si>
</sst>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0.0%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lightGray">
        <fgColor rgb="FF92D050"/>
        <bgColor rgb="FFE9F4E0"/>
      </patternFill>
    </fill>
    <fill>
      <patternFill patternType="lightGray">
        <fgColor rgb="FF92D050"/>
        <bgColor rgb="FFD6ECC6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9" fontId="6" fillId="0" borderId="0" applyFont="0" applyFill="0" applyBorder="0" applyAlignment="0" applyProtection="0"/>
    <xf numFmtId="0" fontId="7" fillId="9" borderId="0" applyNumberFormat="0" applyBorder="0" applyAlignment="0" applyProtection="0"/>
    <xf numFmtId="0" fontId="6" fillId="10" borderId="19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1" fillId="0" borderId="0">
      <alignment vertical="top"/>
    </xf>
  </cellStyleXfs>
  <cellXfs count="338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5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64" fontId="6" fillId="13" borderId="4" xfId="8" applyNumberFormat="1" applyBorder="1" applyAlignment="1">
      <alignment horizontal="center" vertical="center" wrapText="1"/>
    </xf>
    <xf numFmtId="164" fontId="6" fillId="6" borderId="4" xfId="2" applyNumberFormat="1" applyFont="1" applyBorder="1" applyAlignment="1">
      <alignment horizontal="center" vertical="center" wrapText="1"/>
    </xf>
    <xf numFmtId="164" fontId="6" fillId="11" borderId="9" xfId="6" applyNumberFormat="1" applyBorder="1" applyAlignment="1">
      <alignment horizontal="center" vertical="center" wrapText="1"/>
    </xf>
    <xf numFmtId="164" fontId="6" fillId="12" borderId="4" xfId="7" applyNumberForma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6" fillId="13" borderId="9" xfId="8" applyNumberFormat="1" applyBorder="1" applyAlignment="1">
      <alignment horizontal="center" vertical="center" wrapText="1"/>
    </xf>
    <xf numFmtId="164" fontId="6" fillId="6" borderId="16" xfId="2" applyNumberFormat="1" applyFont="1" applyBorder="1" applyAlignment="1">
      <alignment horizontal="center" vertical="center" wrapText="1"/>
    </xf>
    <xf numFmtId="164" fontId="5" fillId="10" borderId="5" xfId="5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4" fillId="10" borderId="4" xfId="5" applyFont="1" applyBorder="1" applyAlignment="1">
      <alignment horizontal="left" vertical="center" wrapText="1"/>
    </xf>
    <xf numFmtId="0" fontId="4" fillId="10" borderId="3" xfId="5" applyFont="1" applyBorder="1" applyAlignment="1">
      <alignment horizontal="left" vertical="center" wrapText="1"/>
    </xf>
    <xf numFmtId="0" fontId="4" fillId="5" borderId="17" xfId="1" applyFont="1" applyFill="1" applyBorder="1" applyAlignment="1">
      <alignment horizontal="left" vertical="center"/>
    </xf>
    <xf numFmtId="0" fontId="4" fillId="5" borderId="18" xfId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4" fillId="5" borderId="4" xfId="1" applyFont="1" applyFill="1" applyBorder="1" applyAlignment="1">
      <alignment horizontal="left" vertical="center"/>
    </xf>
    <xf numFmtId="0" fontId="4" fillId="5" borderId="3" xfId="1" applyFont="1" applyFill="1" applyBorder="1" applyAlignment="1">
      <alignment horizontal="left" vertical="center"/>
    </xf>
    <xf numFmtId="0" fontId="0" fillId="11" borderId="1" xfId="6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0" fillId="0" borderId="21" xfId="0" applyFont="1" applyBorder="1" applyAlignment="1">
      <alignment vertical="center" wrapText="1"/>
    </xf>
    <xf numFmtId="0" fontId="0" fillId="5" borderId="21" xfId="0" applyFont="1" applyFill="1" applyBorder="1" applyAlignment="1">
      <alignment vertical="center" wrapText="1"/>
    </xf>
    <xf numFmtId="2" fontId="0" fillId="5" borderId="8" xfId="0" applyNumberFormat="1" applyFont="1" applyFill="1" applyBorder="1" applyAlignment="1">
      <alignment vertical="center" wrapText="1"/>
    </xf>
    <xf numFmtId="2" fontId="0" fillId="0" borderId="8" xfId="0" applyNumberFormat="1" applyFont="1" applyBorder="1" applyAlignment="1">
      <alignment vertical="center" wrapText="1"/>
    </xf>
    <xf numFmtId="2" fontId="0" fillId="0" borderId="26" xfId="0" applyNumberFormat="1" applyFont="1" applyBorder="1" applyAlignment="1">
      <alignment vertical="center" wrapText="1"/>
    </xf>
    <xf numFmtId="0" fontId="12" fillId="0" borderId="0" xfId="0" applyFont="1"/>
    <xf numFmtId="0" fontId="12" fillId="12" borderId="15" xfId="7" applyFont="1" applyBorder="1" applyAlignment="1">
      <alignment vertical="center" wrapText="1"/>
    </xf>
    <xf numFmtId="0" fontId="12" fillId="14" borderId="8" xfId="7" applyFont="1" applyFill="1" applyBorder="1" applyAlignment="1">
      <alignment vertical="center" wrapText="1"/>
    </xf>
    <xf numFmtId="0" fontId="12" fillId="14" borderId="8" xfId="8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2" fontId="12" fillId="5" borderId="8" xfId="0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2" fontId="13" fillId="0" borderId="11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12" borderId="8" xfId="7" applyFont="1" applyBorder="1" applyAlignment="1">
      <alignment vertical="center" wrapText="1"/>
    </xf>
    <xf numFmtId="2" fontId="12" fillId="0" borderId="8" xfId="0" applyNumberFormat="1" applyFont="1" applyBorder="1" applyAlignment="1">
      <alignment horizontal="right" vertical="center" wrapText="1"/>
    </xf>
    <xf numFmtId="0" fontId="12" fillId="5" borderId="8" xfId="0" applyFont="1" applyFill="1" applyBorder="1" applyAlignment="1">
      <alignment vertical="center" wrapText="1"/>
    </xf>
    <xf numFmtId="2" fontId="12" fillId="5" borderId="8" xfId="0" applyNumberFormat="1" applyFont="1" applyFill="1" applyBorder="1" applyAlignment="1">
      <alignment horizontal="right" vertical="center" wrapText="1"/>
    </xf>
    <xf numFmtId="0" fontId="13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2" fontId="13" fillId="0" borderId="11" xfId="0" applyNumberFormat="1" applyFont="1" applyBorder="1" applyAlignment="1">
      <alignment wrapText="1"/>
    </xf>
    <xf numFmtId="2" fontId="12" fillId="0" borderId="11" xfId="0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2" fontId="13" fillId="0" borderId="0" xfId="0" applyNumberFormat="1" applyFont="1" applyAlignment="1">
      <alignment wrapText="1"/>
    </xf>
    <xf numFmtId="2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14" borderId="26" xfId="8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13" fillId="0" borderId="30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4" fontId="12" fillId="0" borderId="0" xfId="0" applyNumberFormat="1" applyFont="1" applyAlignment="1">
      <alignment wrapText="1"/>
    </xf>
    <xf numFmtId="0" fontId="13" fillId="0" borderId="0" xfId="0" applyFont="1" applyAlignment="1">
      <alignment vertical="center" wrapText="1"/>
    </xf>
    <xf numFmtId="2" fontId="13" fillId="0" borderId="0" xfId="0" applyNumberFormat="1" applyFont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2" fontId="13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2" fontId="12" fillId="5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 applyAlignment="1">
      <alignment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2" fontId="0" fillId="5" borderId="0" xfId="0" applyNumberFormat="1" applyFont="1" applyFill="1" applyAlignment="1">
      <alignment vertical="center" wrapText="1"/>
    </xf>
    <xf numFmtId="2" fontId="0" fillId="0" borderId="0" xfId="0" applyNumberFormat="1" applyFont="1" applyAlignment="1">
      <alignment vertical="center" wrapText="1"/>
    </xf>
    <xf numFmtId="0" fontId="0" fillId="0" borderId="0" xfId="0" applyFont="1"/>
    <xf numFmtId="0" fontId="0" fillId="0" borderId="7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0" fontId="0" fillId="5" borderId="0" xfId="0" applyFont="1" applyFill="1" applyAlignment="1">
      <alignment vertical="center" wrapText="1"/>
    </xf>
    <xf numFmtId="2" fontId="0" fillId="5" borderId="26" xfId="0" applyNumberFormat="1" applyFont="1" applyFill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2" fontId="0" fillId="0" borderId="11" xfId="0" applyNumberFormat="1" applyFont="1" applyBorder="1"/>
    <xf numFmtId="0" fontId="0" fillId="5" borderId="0" xfId="0" applyFont="1" applyFill="1" applyAlignment="1">
      <alignment wrapText="1"/>
    </xf>
    <xf numFmtId="0" fontId="0" fillId="5" borderId="0" xfId="0" applyFont="1" applyFill="1" applyBorder="1" applyAlignment="1">
      <alignment horizontal="center" vertical="center" wrapText="1"/>
    </xf>
    <xf numFmtId="164" fontId="0" fillId="0" borderId="0" xfId="0" applyNumberFormat="1"/>
    <xf numFmtId="9" fontId="0" fillId="0" borderId="0" xfId="3" applyFont="1"/>
    <xf numFmtId="0" fontId="6" fillId="13" borderId="15" xfId="8" applyFont="1" applyBorder="1" applyAlignment="1">
      <alignment vertical="center" wrapText="1"/>
    </xf>
    <xf numFmtId="0" fontId="6" fillId="13" borderId="8" xfId="8" applyFont="1" applyBorder="1" applyAlignment="1">
      <alignment vertical="center" wrapText="1"/>
    </xf>
    <xf numFmtId="0" fontId="6" fillId="13" borderId="8" xfId="8" applyFont="1" applyBorder="1" applyAlignment="1">
      <alignment horizontal="center" vertical="center" wrapText="1"/>
    </xf>
    <xf numFmtId="0" fontId="6" fillId="13" borderId="21" xfId="8" applyFont="1" applyBorder="1" applyAlignment="1">
      <alignment vertical="center" wrapText="1"/>
    </xf>
    <xf numFmtId="9" fontId="6" fillId="0" borderId="8" xfId="3" applyFont="1" applyBorder="1" applyAlignment="1">
      <alignment vertical="center" wrapText="1"/>
    </xf>
    <xf numFmtId="0" fontId="6" fillId="5" borderId="21" xfId="4" applyFont="1" applyFill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2" fontId="6" fillId="7" borderId="8" xfId="1" applyNumberFormat="1" applyFont="1" applyFill="1" applyBorder="1" applyAlignment="1">
      <alignment vertical="center" wrapText="1"/>
    </xf>
    <xf numFmtId="9" fontId="6" fillId="5" borderId="8" xfId="3" applyFont="1" applyFill="1" applyBorder="1" applyAlignment="1">
      <alignment vertical="center" wrapText="1"/>
    </xf>
    <xf numFmtId="2" fontId="6" fillId="7" borderId="0" xfId="1" applyNumberFormat="1" applyFont="1" applyFill="1" applyBorder="1" applyAlignment="1">
      <alignment vertical="center" wrapText="1"/>
    </xf>
    <xf numFmtId="2" fontId="6" fillId="5" borderId="8" xfId="1" applyNumberFormat="1" applyFont="1" applyFill="1" applyBorder="1" applyAlignment="1">
      <alignment vertical="center" wrapText="1"/>
    </xf>
    <xf numFmtId="2" fontId="0" fillId="5" borderId="11" xfId="0" applyNumberFormat="1" applyFont="1" applyFill="1" applyBorder="1" applyAlignment="1">
      <alignment vertical="center" wrapText="1"/>
    </xf>
    <xf numFmtId="2" fontId="6" fillId="5" borderId="11" xfId="1" applyNumberFormat="1" applyFont="1" applyFill="1" applyBorder="1" applyAlignment="1">
      <alignment vertical="center" wrapText="1"/>
    </xf>
    <xf numFmtId="164" fontId="0" fillId="0" borderId="0" xfId="0" applyNumberFormat="1" applyFont="1"/>
    <xf numFmtId="2" fontId="6" fillId="13" borderId="11" xfId="8" applyNumberFormat="1" applyFont="1" applyBorder="1" applyAlignment="1">
      <alignment vertical="center" wrapText="1"/>
    </xf>
    <xf numFmtId="2" fontId="6" fillId="5" borderId="8" xfId="4" applyNumberFormat="1" applyFont="1" applyFill="1" applyBorder="1" applyAlignment="1">
      <alignment vertical="center" wrapText="1"/>
    </xf>
    <xf numFmtId="0" fontId="6" fillId="0" borderId="22" xfId="4" applyFont="1" applyFill="1" applyBorder="1" applyAlignment="1">
      <alignment vertical="center" wrapText="1"/>
    </xf>
    <xf numFmtId="9" fontId="6" fillId="5" borderId="0" xfId="3" applyFont="1" applyFill="1" applyAlignment="1">
      <alignment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vertical="center" wrapText="1"/>
    </xf>
    <xf numFmtId="0" fontId="0" fillId="5" borderId="8" xfId="0" applyFont="1" applyFill="1" applyBorder="1" applyAlignment="1">
      <alignment wrapText="1"/>
    </xf>
    <xf numFmtId="2" fontId="0" fillId="5" borderId="8" xfId="0" applyNumberFormat="1" applyFont="1" applyFill="1" applyBorder="1" applyAlignment="1">
      <alignment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vertical="center" wrapText="1"/>
    </xf>
    <xf numFmtId="0" fontId="0" fillId="5" borderId="25" xfId="0" applyFont="1" applyFill="1" applyBorder="1" applyAlignment="1">
      <alignment horizontal="center" vertical="center" wrapText="1"/>
    </xf>
    <xf numFmtId="0" fontId="0" fillId="5" borderId="26" xfId="0" applyFont="1" applyFill="1" applyBorder="1" applyAlignment="1">
      <alignment vertical="center" wrapText="1"/>
    </xf>
    <xf numFmtId="2" fontId="6" fillId="5" borderId="26" xfId="1" applyNumberFormat="1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justify" vertical="center" wrapText="1"/>
    </xf>
    <xf numFmtId="0" fontId="15" fillId="15" borderId="8" xfId="8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top"/>
    </xf>
    <xf numFmtId="2" fontId="15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/>
    <xf numFmtId="0" fontId="15" fillId="0" borderId="8" xfId="0" applyFont="1" applyBorder="1"/>
    <xf numFmtId="4" fontId="17" fillId="0" borderId="8" xfId="0" applyNumberFormat="1" applyFont="1" applyBorder="1" applyAlignment="1">
      <alignment horizontal="right" vertical="top"/>
    </xf>
    <xf numFmtId="0" fontId="15" fillId="3" borderId="8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4" fillId="2" borderId="8" xfId="0" applyFont="1" applyFill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9" fontId="15" fillId="0" borderId="0" xfId="3" applyFont="1" applyBorder="1" applyAlignment="1">
      <alignment vertical="center" wrapText="1"/>
    </xf>
    <xf numFmtId="2" fontId="15" fillId="5" borderId="0" xfId="0" applyNumberFormat="1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10" fontId="15" fillId="0" borderId="0" xfId="0" applyNumberFormat="1" applyFont="1" applyBorder="1" applyAlignment="1">
      <alignment vertical="center" wrapText="1"/>
    </xf>
    <xf numFmtId="0" fontId="15" fillId="5" borderId="0" xfId="0" applyFont="1" applyFill="1" applyBorder="1" applyAlignment="1">
      <alignment vertical="center" wrapText="1"/>
    </xf>
    <xf numFmtId="0" fontId="16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wrapText="1"/>
    </xf>
    <xf numFmtId="2" fontId="15" fillId="13" borderId="0" xfId="8" applyNumberFormat="1" applyFont="1" applyBorder="1" applyAlignment="1">
      <alignment vertical="center" wrapText="1"/>
    </xf>
    <xf numFmtId="0" fontId="15" fillId="5" borderId="0" xfId="8" applyFont="1" applyFill="1" applyBorder="1" applyAlignment="1">
      <alignment vertical="center" wrapText="1"/>
    </xf>
    <xf numFmtId="0" fontId="15" fillId="5" borderId="0" xfId="0" applyFont="1" applyFill="1" applyBorder="1"/>
    <xf numFmtId="0" fontId="15" fillId="5" borderId="0" xfId="0" applyFont="1" applyFill="1"/>
    <xf numFmtId="4" fontId="15" fillId="0" borderId="0" xfId="0" applyNumberFormat="1" applyFont="1" applyBorder="1" applyAlignment="1">
      <alignment vertical="center" wrapText="1"/>
    </xf>
    <xf numFmtId="9" fontId="15" fillId="0" borderId="8" xfId="3" applyFont="1" applyBorder="1" applyAlignment="1">
      <alignment horizontal="right" vertical="center" wrapText="1"/>
    </xf>
    <xf numFmtId="2" fontId="15" fillId="5" borderId="8" xfId="0" applyNumberFormat="1" applyFont="1" applyFill="1" applyBorder="1" applyAlignment="1">
      <alignment vertical="center" wrapText="1"/>
    </xf>
    <xf numFmtId="0" fontId="15" fillId="5" borderId="8" xfId="0" applyFont="1" applyFill="1" applyBorder="1" applyAlignment="1">
      <alignment wrapText="1"/>
    </xf>
    <xf numFmtId="0" fontId="15" fillId="5" borderId="8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vertical="center" wrapText="1"/>
    </xf>
    <xf numFmtId="0" fontId="0" fillId="16" borderId="32" xfId="0" applyFill="1" applyBorder="1"/>
    <xf numFmtId="0" fontId="0" fillId="16" borderId="31" xfId="0" applyFill="1" applyBorder="1"/>
    <xf numFmtId="10" fontId="0" fillId="0" borderId="0" xfId="3" applyNumberFormat="1" applyFont="1"/>
    <xf numFmtId="4" fontId="12" fillId="0" borderId="8" xfId="0" applyNumberFormat="1" applyFont="1" applyBorder="1" applyAlignment="1">
      <alignment horizontal="left" vertical="top"/>
    </xf>
    <xf numFmtId="2" fontId="13" fillId="0" borderId="29" xfId="0" applyNumberFormat="1" applyFont="1" applyBorder="1" applyAlignment="1">
      <alignment horizontal="center" vertical="center" wrapText="1"/>
    </xf>
    <xf numFmtId="2" fontId="12" fillId="5" borderId="0" xfId="1" applyNumberFormat="1" applyFont="1" applyFill="1" applyBorder="1" applyAlignment="1">
      <alignment vertical="center" wrapText="1"/>
    </xf>
    <xf numFmtId="9" fontId="6" fillId="8" borderId="8" xfId="3" applyFont="1" applyFill="1" applyBorder="1" applyAlignment="1">
      <alignment vertical="center" wrapText="1"/>
    </xf>
    <xf numFmtId="165" fontId="6" fillId="8" borderId="8" xfId="3" applyNumberFormat="1" applyFont="1" applyFill="1" applyBorder="1" applyAlignment="1">
      <alignment vertical="center" wrapText="1"/>
    </xf>
    <xf numFmtId="0" fontId="6" fillId="13" borderId="27" xfId="8" applyFont="1" applyBorder="1" applyAlignment="1">
      <alignment vertical="center" wrapText="1"/>
    </xf>
    <xf numFmtId="0" fontId="0" fillId="5" borderId="27" xfId="0" applyFont="1" applyFill="1" applyBorder="1" applyAlignment="1">
      <alignment vertical="center" wrapText="1"/>
    </xf>
    <xf numFmtId="0" fontId="6" fillId="5" borderId="27" xfId="4" applyFont="1" applyFill="1" applyBorder="1" applyAlignment="1">
      <alignment vertical="center" wrapText="1"/>
    </xf>
    <xf numFmtId="2" fontId="0" fillId="5" borderId="27" xfId="0" applyNumberFormat="1" applyFont="1" applyFill="1" applyBorder="1" applyAlignment="1">
      <alignment horizontal="left" vertical="center" wrapText="1"/>
    </xf>
    <xf numFmtId="0" fontId="0" fillId="5" borderId="29" xfId="0" applyFont="1" applyFill="1" applyBorder="1" applyAlignment="1">
      <alignment vertical="center" wrapText="1"/>
    </xf>
    <xf numFmtId="0" fontId="0" fillId="17" borderId="8" xfId="0" applyFont="1" applyFill="1" applyBorder="1" applyAlignment="1">
      <alignment vertical="center" wrapText="1"/>
    </xf>
    <xf numFmtId="0" fontId="0" fillId="5" borderId="33" xfId="0" applyFont="1" applyFill="1" applyBorder="1" applyAlignment="1">
      <alignment vertical="center" wrapText="1"/>
    </xf>
    <xf numFmtId="0" fontId="0" fillId="17" borderId="8" xfId="0" applyFont="1" applyFill="1" applyBorder="1" applyAlignment="1">
      <alignment wrapText="1"/>
    </xf>
    <xf numFmtId="0" fontId="0" fillId="5" borderId="27" xfId="0" applyFont="1" applyFill="1" applyBorder="1"/>
    <xf numFmtId="0" fontId="0" fillId="0" borderId="8" xfId="0" applyFont="1" applyBorder="1"/>
    <xf numFmtId="0" fontId="0" fillId="5" borderId="8" xfId="4" applyFont="1" applyFill="1" applyBorder="1" applyAlignment="1">
      <alignment vertical="center" wrapText="1"/>
    </xf>
    <xf numFmtId="2" fontId="0" fillId="5" borderId="27" xfId="0" applyNumberFormat="1" applyFont="1" applyFill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6" fillId="0" borderId="27" xfId="4" applyFont="1" applyFill="1" applyBorder="1" applyAlignment="1">
      <alignment vertical="center" wrapText="1"/>
    </xf>
    <xf numFmtId="0" fontId="6" fillId="13" borderId="29" xfId="8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2" fontId="0" fillId="0" borderId="27" xfId="0" applyNumberFormat="1" applyFont="1" applyBorder="1" applyAlignment="1">
      <alignment vertical="center" wrapText="1"/>
    </xf>
    <xf numFmtId="0" fontId="15" fillId="5" borderId="8" xfId="8" applyFont="1" applyFill="1" applyBorder="1" applyAlignment="1">
      <alignment vertical="center" wrapText="1"/>
    </xf>
    <xf numFmtId="0" fontId="16" fillId="5" borderId="8" xfId="4" applyFont="1" applyFill="1" applyBorder="1" applyAlignment="1">
      <alignment vertical="center" wrapText="1"/>
    </xf>
    <xf numFmtId="0" fontId="15" fillId="5" borderId="8" xfId="4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2" fontId="14" fillId="0" borderId="8" xfId="0" applyNumberFormat="1" applyFont="1" applyBorder="1" applyAlignment="1">
      <alignment horizontal="right" vertical="center" wrapText="1"/>
    </xf>
    <xf numFmtId="2" fontId="14" fillId="0" borderId="8" xfId="0" applyNumberFormat="1" applyFont="1" applyBorder="1" applyAlignment="1">
      <alignment vertical="center" wrapText="1"/>
    </xf>
    <xf numFmtId="0" fontId="12" fillId="19" borderId="15" xfId="0" applyFont="1" applyFill="1" applyBorder="1" applyAlignment="1">
      <alignment horizontal="center" vertical="center" wrapText="1"/>
    </xf>
    <xf numFmtId="0" fontId="12" fillId="19" borderId="8" xfId="0" applyFont="1" applyFill="1" applyBorder="1" applyAlignment="1">
      <alignment vertical="center" wrapText="1"/>
    </xf>
    <xf numFmtId="2" fontId="12" fillId="19" borderId="8" xfId="0" applyNumberFormat="1" applyFont="1" applyFill="1" applyBorder="1" applyAlignment="1">
      <alignment vertical="center" wrapText="1"/>
    </xf>
    <xf numFmtId="3" fontId="12" fillId="19" borderId="8" xfId="0" applyNumberFormat="1" applyFont="1" applyFill="1" applyBorder="1" applyAlignment="1">
      <alignment vertical="center" wrapText="1"/>
    </xf>
    <xf numFmtId="0" fontId="12" fillId="12" borderId="27" xfId="7" applyFont="1" applyBorder="1" applyAlignment="1">
      <alignment horizontal="center" vertical="center" wrapText="1"/>
    </xf>
    <xf numFmtId="2" fontId="12" fillId="19" borderId="27" xfId="0" applyNumberFormat="1" applyFont="1" applyFill="1" applyBorder="1" applyAlignment="1">
      <alignment vertical="center" wrapText="1"/>
    </xf>
    <xf numFmtId="2" fontId="12" fillId="5" borderId="27" xfId="0" applyNumberFormat="1" applyFont="1" applyFill="1" applyBorder="1" applyAlignment="1">
      <alignment horizontal="left" vertical="center" wrapText="1"/>
    </xf>
    <xf numFmtId="0" fontId="13" fillId="0" borderId="29" xfId="0" applyFont="1" applyBorder="1" applyAlignment="1">
      <alignment wrapText="1"/>
    </xf>
    <xf numFmtId="2" fontId="12" fillId="5" borderId="29" xfId="0" applyNumberFormat="1" applyFont="1" applyFill="1" applyBorder="1" applyAlignment="1">
      <alignment vertical="center" wrapText="1"/>
    </xf>
    <xf numFmtId="2" fontId="13" fillId="5" borderId="29" xfId="0" applyNumberFormat="1" applyFont="1" applyFill="1" applyBorder="1" applyAlignment="1">
      <alignment horizontal="left" vertical="center" wrapText="1"/>
    </xf>
    <xf numFmtId="0" fontId="12" fillId="12" borderId="27" xfId="7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2" fillId="5" borderId="8" xfId="7" applyFont="1" applyFill="1" applyBorder="1" applyAlignment="1">
      <alignment vertical="center" wrapText="1"/>
    </xf>
    <xf numFmtId="0" fontId="12" fillId="0" borderId="8" xfId="0" applyFont="1" applyBorder="1"/>
    <xf numFmtId="0" fontId="12" fillId="5" borderId="8" xfId="7" applyFont="1" applyFill="1" applyBorder="1" applyAlignment="1">
      <alignment horizontal="center" vertical="center" wrapText="1"/>
    </xf>
    <xf numFmtId="0" fontId="12" fillId="18" borderId="8" xfId="0" applyFont="1" applyFill="1" applyBorder="1"/>
    <xf numFmtId="0" fontId="12" fillId="19" borderId="8" xfId="0" applyFont="1" applyFill="1" applyBorder="1"/>
    <xf numFmtId="2" fontId="13" fillId="5" borderId="8" xfId="0" applyNumberFormat="1" applyFont="1" applyFill="1" applyBorder="1" applyAlignment="1">
      <alignment vertical="center" wrapText="1"/>
    </xf>
    <xf numFmtId="0" fontId="12" fillId="20" borderId="8" xfId="0" applyFont="1" applyFill="1" applyBorder="1"/>
    <xf numFmtId="0" fontId="12" fillId="5" borderId="8" xfId="0" applyFont="1" applyFill="1" applyBorder="1"/>
    <xf numFmtId="2" fontId="12" fillId="5" borderId="8" xfId="0" applyNumberFormat="1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2" fontId="13" fillId="5" borderId="8" xfId="0" applyNumberFormat="1" applyFont="1" applyFill="1" applyBorder="1" applyAlignment="1">
      <alignment horizontal="left" vertical="center" wrapText="1"/>
    </xf>
    <xf numFmtId="2" fontId="12" fillId="5" borderId="8" xfId="4" applyNumberFormat="1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vertical="center" wrapText="1"/>
    </xf>
    <xf numFmtId="0" fontId="19" fillId="5" borderId="8" xfId="7" applyFont="1" applyFill="1" applyBorder="1" applyAlignment="1">
      <alignment vertical="center" wrapText="1"/>
    </xf>
    <xf numFmtId="0" fontId="19" fillId="5" borderId="8" xfId="7" applyFont="1" applyFill="1" applyBorder="1" applyAlignment="1">
      <alignment horizontal="center" vertical="center" wrapText="1"/>
    </xf>
    <xf numFmtId="2" fontId="19" fillId="5" borderId="8" xfId="0" quotePrefix="1" applyNumberFormat="1" applyFont="1" applyFill="1" applyBorder="1" applyAlignment="1">
      <alignment vertical="center" wrapText="1"/>
    </xf>
    <xf numFmtId="2" fontId="19" fillId="5" borderId="8" xfId="0" applyNumberFormat="1" applyFont="1" applyFill="1" applyBorder="1" applyAlignment="1">
      <alignment vertical="center" wrapText="1"/>
    </xf>
    <xf numFmtId="2" fontId="20" fillId="5" borderId="8" xfId="0" applyNumberFormat="1" applyFont="1" applyFill="1" applyBorder="1" applyAlignment="1">
      <alignment vertical="center" wrapText="1"/>
    </xf>
    <xf numFmtId="0" fontId="19" fillId="5" borderId="8" xfId="0" applyFont="1" applyFill="1" applyBorder="1"/>
    <xf numFmtId="2" fontId="19" fillId="5" borderId="8" xfId="0" applyNumberFormat="1" applyFont="1" applyFill="1" applyBorder="1" applyAlignment="1">
      <alignment horizontal="right" vertical="center" wrapText="1"/>
    </xf>
    <xf numFmtId="2" fontId="19" fillId="5" borderId="8" xfId="0" applyNumberFormat="1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wrapText="1"/>
    </xf>
    <xf numFmtId="0" fontId="19" fillId="5" borderId="8" xfId="0" applyFont="1" applyFill="1" applyBorder="1" applyAlignment="1">
      <alignment wrapText="1"/>
    </xf>
    <xf numFmtId="0" fontId="19" fillId="5" borderId="8" xfId="0" applyFont="1" applyFill="1" applyBorder="1" applyAlignment="1">
      <alignment vertical="center" wrapText="1"/>
    </xf>
    <xf numFmtId="2" fontId="20" fillId="5" borderId="8" xfId="0" applyNumberFormat="1" applyFont="1" applyFill="1" applyBorder="1" applyAlignment="1">
      <alignment horizontal="left" vertical="center" wrapText="1"/>
    </xf>
    <xf numFmtId="2" fontId="19" fillId="5" borderId="8" xfId="4" applyNumberFormat="1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/>
    <xf numFmtId="2" fontId="12" fillId="19" borderId="8" xfId="0" applyNumberFormat="1" applyFont="1" applyFill="1" applyBorder="1" applyAlignment="1">
      <alignment horizontal="right" vertical="center" wrapText="1"/>
    </xf>
    <xf numFmtId="4" fontId="12" fillId="19" borderId="8" xfId="0" applyNumberFormat="1" applyFont="1" applyFill="1" applyBorder="1" applyAlignment="1">
      <alignment horizontal="left" vertical="top"/>
    </xf>
    <xf numFmtId="2" fontId="12" fillId="19" borderId="27" xfId="0" applyNumberFormat="1" applyFont="1" applyFill="1" applyBorder="1" applyAlignment="1">
      <alignment horizontal="right" vertical="center" wrapText="1"/>
    </xf>
    <xf numFmtId="2" fontId="12" fillId="19" borderId="27" xfId="0" applyNumberFormat="1" applyFont="1" applyFill="1" applyBorder="1" applyAlignment="1">
      <alignment horizontal="left" vertical="center" wrapText="1"/>
    </xf>
    <xf numFmtId="0" fontId="12" fillId="20" borderId="15" xfId="0" applyFont="1" applyFill="1" applyBorder="1" applyAlignment="1">
      <alignment horizontal="center" vertical="center" wrapText="1"/>
    </xf>
    <xf numFmtId="0" fontId="12" fillId="20" borderId="8" xfId="0" applyFont="1" applyFill="1" applyBorder="1" applyAlignment="1">
      <alignment vertical="center" wrapText="1"/>
    </xf>
    <xf numFmtId="2" fontId="12" fillId="20" borderId="8" xfId="0" applyNumberFormat="1" applyFont="1" applyFill="1" applyBorder="1" applyAlignment="1">
      <alignment horizontal="right" vertical="center" wrapText="1"/>
    </xf>
    <xf numFmtId="4" fontId="12" fillId="20" borderId="8" xfId="0" applyNumberFormat="1" applyFont="1" applyFill="1" applyBorder="1" applyAlignment="1">
      <alignment horizontal="left" vertical="top"/>
    </xf>
    <xf numFmtId="2" fontId="12" fillId="20" borderId="27" xfId="0" applyNumberFormat="1" applyFont="1" applyFill="1" applyBorder="1" applyAlignment="1">
      <alignment horizontal="left" vertical="center" wrapText="1"/>
    </xf>
    <xf numFmtId="2" fontId="12" fillId="20" borderId="8" xfId="0" applyNumberFormat="1" applyFont="1" applyFill="1" applyBorder="1" applyAlignment="1">
      <alignment vertical="center" wrapText="1"/>
    </xf>
    <xf numFmtId="4" fontId="12" fillId="20" borderId="8" xfId="0" applyNumberFormat="1" applyFont="1" applyFill="1" applyBorder="1" applyAlignment="1">
      <alignment horizontal="right" vertical="top"/>
    </xf>
    <xf numFmtId="2" fontId="12" fillId="20" borderId="27" xfId="0" applyNumberFormat="1" applyFont="1" applyFill="1" applyBorder="1" applyAlignment="1">
      <alignment vertical="center" wrapText="1"/>
    </xf>
    <xf numFmtId="0" fontId="12" fillId="20" borderId="0" xfId="0" applyFont="1" applyFill="1" applyAlignment="1">
      <alignment horizontal="center" vertical="center" wrapText="1"/>
    </xf>
    <xf numFmtId="0" fontId="12" fillId="20" borderId="0" xfId="0" applyFont="1" applyFill="1" applyAlignment="1">
      <alignment vertical="center"/>
    </xf>
    <xf numFmtId="0" fontId="12" fillId="12" borderId="8" xfId="7" applyFont="1" applyBorder="1" applyAlignment="1">
      <alignment horizontal="center" vertical="center" wrapText="1"/>
    </xf>
    <xf numFmtId="0" fontId="12" fillId="19" borderId="8" xfId="0" applyFont="1" applyFill="1" applyBorder="1" applyAlignment="1">
      <alignment horizontal="center" vertical="center" wrapText="1"/>
    </xf>
    <xf numFmtId="3" fontId="12" fillId="5" borderId="8" xfId="0" applyNumberFormat="1" applyFont="1" applyFill="1" applyBorder="1" applyAlignment="1">
      <alignment vertical="center" wrapText="1"/>
    </xf>
    <xf numFmtId="4" fontId="12" fillId="19" borderId="8" xfId="0" applyNumberFormat="1" applyFont="1" applyFill="1" applyBorder="1" applyAlignment="1">
      <alignment horizontal="right" vertical="top"/>
    </xf>
    <xf numFmtId="0" fontId="12" fillId="19" borderId="27" xfId="0" applyFont="1" applyFill="1" applyBorder="1" applyAlignment="1">
      <alignment wrapText="1"/>
    </xf>
    <xf numFmtId="0" fontId="12" fillId="18" borderId="15" xfId="0" applyFont="1" applyFill="1" applyBorder="1" applyAlignment="1">
      <alignment horizontal="center" vertical="center" wrapText="1"/>
    </xf>
    <xf numFmtId="0" fontId="12" fillId="18" borderId="8" xfId="0" applyFont="1" applyFill="1" applyBorder="1" applyAlignment="1">
      <alignment vertical="center" wrapText="1"/>
    </xf>
    <xf numFmtId="2" fontId="12" fillId="18" borderId="8" xfId="0" applyNumberFormat="1" applyFont="1" applyFill="1" applyBorder="1" applyAlignment="1">
      <alignment vertical="center" wrapText="1"/>
    </xf>
    <xf numFmtId="4" fontId="12" fillId="18" borderId="8" xfId="0" applyNumberFormat="1" applyFont="1" applyFill="1" applyBorder="1" applyAlignment="1">
      <alignment horizontal="right" vertical="top"/>
    </xf>
    <xf numFmtId="0" fontId="12" fillId="18" borderId="27" xfId="0" applyFont="1" applyFill="1" applyBorder="1" applyAlignment="1">
      <alignment wrapText="1"/>
    </xf>
    <xf numFmtId="2" fontId="12" fillId="18" borderId="27" xfId="0" applyNumberFormat="1" applyFont="1" applyFill="1" applyBorder="1" applyAlignment="1">
      <alignment horizontal="left" vertical="center" wrapText="1"/>
    </xf>
    <xf numFmtId="0" fontId="19" fillId="5" borderId="8" xfId="0" quotePrefix="1" applyFont="1" applyFill="1" applyBorder="1" applyAlignment="1">
      <alignment wrapText="1"/>
    </xf>
    <xf numFmtId="0" fontId="19" fillId="5" borderId="8" xfId="0" quotePrefix="1" applyFont="1" applyFill="1" applyBorder="1" applyAlignment="1">
      <alignment vertical="center" wrapText="1"/>
    </xf>
    <xf numFmtId="2" fontId="12" fillId="19" borderId="27" xfId="1" applyNumberFormat="1" applyFont="1" applyFill="1" applyBorder="1" applyAlignment="1">
      <alignment vertical="center" wrapText="1"/>
    </xf>
    <xf numFmtId="2" fontId="12" fillId="19" borderId="28" xfId="0" applyNumberFormat="1" applyFont="1" applyFill="1" applyBorder="1" applyAlignment="1">
      <alignment vertical="center" wrapText="1"/>
    </xf>
    <xf numFmtId="0" fontId="12" fillId="19" borderId="27" xfId="0" applyFont="1" applyFill="1" applyBorder="1" applyAlignment="1">
      <alignment vertical="center" wrapText="1"/>
    </xf>
    <xf numFmtId="0" fontId="12" fillId="20" borderId="8" xfId="0" applyFont="1" applyFill="1" applyBorder="1" applyAlignment="1">
      <alignment horizontal="center" vertical="center" wrapText="1"/>
    </xf>
    <xf numFmtId="2" fontId="12" fillId="20" borderId="27" xfId="0" applyNumberFormat="1" applyFont="1" applyFill="1" applyBorder="1" applyAlignment="1">
      <alignment horizontal="center" vertical="center" wrapText="1"/>
    </xf>
    <xf numFmtId="2" fontId="12" fillId="20" borderId="28" xfId="0" applyNumberFormat="1" applyFont="1" applyFill="1" applyBorder="1" applyAlignment="1">
      <alignment horizontal="center" vertical="center" wrapText="1"/>
    </xf>
    <xf numFmtId="2" fontId="12" fillId="20" borderId="8" xfId="0" applyNumberFormat="1" applyFont="1" applyFill="1" applyBorder="1" applyAlignment="1">
      <alignment horizontal="center" vertical="center" wrapText="1"/>
    </xf>
    <xf numFmtId="0" fontId="12" fillId="18" borderId="8" xfId="0" applyFont="1" applyFill="1" applyBorder="1" applyAlignment="1">
      <alignment horizontal="center" vertical="center" wrapText="1"/>
    </xf>
    <xf numFmtId="2" fontId="12" fillId="18" borderId="27" xfId="0" applyNumberFormat="1" applyFont="1" applyFill="1" applyBorder="1" applyAlignment="1">
      <alignment horizontal="center" vertical="center" wrapText="1"/>
    </xf>
    <xf numFmtId="4" fontId="12" fillId="18" borderId="8" xfId="0" applyNumberFormat="1" applyFont="1" applyFill="1" applyBorder="1" applyAlignment="1">
      <alignment horizontal="left" vertical="top"/>
    </xf>
    <xf numFmtId="2" fontId="12" fillId="18" borderId="28" xfId="0" applyNumberFormat="1" applyFont="1" applyFill="1" applyBorder="1" applyAlignment="1">
      <alignment horizontal="center" vertical="center" wrapText="1"/>
    </xf>
    <xf numFmtId="2" fontId="12" fillId="18" borderId="8" xfId="0" applyNumberFormat="1" applyFont="1" applyFill="1" applyBorder="1" applyAlignment="1">
      <alignment horizontal="center" vertical="center" wrapText="1"/>
    </xf>
    <xf numFmtId="0" fontId="12" fillId="18" borderId="8" xfId="0" applyFont="1" applyFill="1" applyBorder="1" applyAlignment="1">
      <alignment horizontal="center" wrapText="1"/>
    </xf>
    <xf numFmtId="2" fontId="12" fillId="19" borderId="27" xfId="0" applyNumberFormat="1" applyFont="1" applyFill="1" applyBorder="1" applyAlignment="1">
      <alignment horizontal="center" vertical="center" wrapText="1"/>
    </xf>
    <xf numFmtId="2" fontId="12" fillId="19" borderId="28" xfId="0" applyNumberFormat="1" applyFont="1" applyFill="1" applyBorder="1" applyAlignment="1">
      <alignment horizontal="center" vertical="center" wrapText="1"/>
    </xf>
    <xf numFmtId="2" fontId="12" fillId="19" borderId="8" xfId="0" applyNumberFormat="1" applyFont="1" applyFill="1" applyBorder="1" applyAlignment="1">
      <alignment horizontal="center" vertical="center" wrapText="1"/>
    </xf>
    <xf numFmtId="0" fontId="12" fillId="18" borderId="27" xfId="0" applyFont="1" applyFill="1" applyBorder="1" applyAlignment="1">
      <alignment horizontal="center" wrapText="1"/>
    </xf>
    <xf numFmtId="0" fontId="12" fillId="18" borderId="8" xfId="0" applyFont="1" applyFill="1" applyBorder="1" applyAlignment="1">
      <alignment vertical="top"/>
    </xf>
    <xf numFmtId="0" fontId="12" fillId="18" borderId="15" xfId="0" applyFont="1" applyFill="1" applyBorder="1" applyAlignment="1">
      <alignment horizontal="center" wrapText="1"/>
    </xf>
    <xf numFmtId="0" fontId="12" fillId="18" borderId="8" xfId="0" applyFont="1" applyFill="1" applyBorder="1" applyAlignment="1">
      <alignment wrapText="1"/>
    </xf>
    <xf numFmtId="2" fontId="12" fillId="18" borderId="8" xfId="0" applyNumberFormat="1" applyFont="1" applyFill="1" applyBorder="1" applyAlignment="1">
      <alignment wrapText="1"/>
    </xf>
    <xf numFmtId="0" fontId="12" fillId="18" borderId="25" xfId="0" applyFont="1" applyFill="1" applyBorder="1" applyAlignment="1">
      <alignment horizontal="center" vertical="center" wrapText="1"/>
    </xf>
    <xf numFmtId="0" fontId="12" fillId="18" borderId="26" xfId="0" applyFont="1" applyFill="1" applyBorder="1" applyAlignment="1">
      <alignment vertical="center" wrapText="1"/>
    </xf>
    <xf numFmtId="2" fontId="12" fillId="18" borderId="26" xfId="0" applyNumberFormat="1" applyFont="1" applyFill="1" applyBorder="1" applyAlignment="1">
      <alignment vertical="center" wrapText="1"/>
    </xf>
    <xf numFmtId="0" fontId="12" fillId="18" borderId="33" xfId="0" applyFont="1" applyFill="1" applyBorder="1" applyAlignment="1">
      <alignment vertical="center" wrapText="1"/>
    </xf>
    <xf numFmtId="2" fontId="12" fillId="18" borderId="27" xfId="0" applyNumberFormat="1" applyFont="1" applyFill="1" applyBorder="1" applyAlignment="1">
      <alignment vertical="center" wrapText="1"/>
    </xf>
    <xf numFmtId="2" fontId="12" fillId="19" borderId="8" xfId="4" applyNumberFormat="1" applyFont="1" applyFill="1" applyBorder="1" applyAlignment="1">
      <alignment horizontal="right" vertical="center" wrapText="1"/>
    </xf>
    <xf numFmtId="2" fontId="12" fillId="19" borderId="27" xfId="4" applyNumberFormat="1" applyFont="1" applyFill="1" applyBorder="1" applyAlignment="1">
      <alignment horizontal="left" vertical="center" wrapText="1"/>
    </xf>
    <xf numFmtId="0" fontId="12" fillId="19" borderId="25" xfId="0" applyFont="1" applyFill="1" applyBorder="1" applyAlignment="1">
      <alignment horizontal="center" vertical="center" wrapText="1"/>
    </xf>
    <xf numFmtId="0" fontId="12" fillId="19" borderId="26" xfId="0" applyFont="1" applyFill="1" applyBorder="1" applyAlignment="1">
      <alignment vertical="center" wrapText="1"/>
    </xf>
    <xf numFmtId="2" fontId="12" fillId="19" borderId="26" xfId="0" applyNumberFormat="1" applyFont="1" applyFill="1" applyBorder="1" applyAlignment="1">
      <alignment vertical="center" wrapText="1"/>
    </xf>
    <xf numFmtId="0" fontId="12" fillId="19" borderId="33" xfId="0" applyFont="1" applyFill="1" applyBorder="1" applyAlignment="1">
      <alignment wrapText="1"/>
    </xf>
    <xf numFmtId="0" fontId="0" fillId="5" borderId="0" xfId="0" applyFill="1"/>
    <xf numFmtId="164" fontId="0" fillId="5" borderId="0" xfId="0" applyNumberFormat="1" applyFill="1"/>
    <xf numFmtId="0" fontId="0" fillId="19" borderId="15" xfId="0" applyFont="1" applyFill="1" applyBorder="1" applyAlignment="1">
      <alignment horizontal="center" vertical="center" wrapText="1"/>
    </xf>
    <xf numFmtId="0" fontId="0" fillId="19" borderId="8" xfId="0" applyFont="1" applyFill="1" applyBorder="1" applyAlignment="1">
      <alignment vertical="center" wrapText="1"/>
    </xf>
    <xf numFmtId="2" fontId="0" fillId="19" borderId="8" xfId="0" applyNumberFormat="1" applyFont="1" applyFill="1" applyBorder="1" applyAlignment="1">
      <alignment vertical="center" wrapText="1"/>
    </xf>
    <xf numFmtId="9" fontId="6" fillId="19" borderId="8" xfId="3" applyFont="1" applyFill="1" applyBorder="1" applyAlignment="1">
      <alignment vertical="center" wrapText="1"/>
    </xf>
    <xf numFmtId="0" fontId="0" fillId="19" borderId="27" xfId="0" applyFont="1" applyFill="1" applyBorder="1" applyAlignment="1">
      <alignment vertical="center" wrapText="1"/>
    </xf>
    <xf numFmtId="2" fontId="6" fillId="19" borderId="8" xfId="1" applyNumberFormat="1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19" borderId="8" xfId="0" applyFont="1" applyFill="1" applyBorder="1" applyAlignment="1">
      <alignment wrapText="1"/>
    </xf>
    <xf numFmtId="0" fontId="0" fillId="19" borderId="25" xfId="0" applyFont="1" applyFill="1" applyBorder="1" applyAlignment="1">
      <alignment horizontal="center" vertical="center" wrapText="1"/>
    </xf>
    <xf numFmtId="0" fontId="0" fillId="19" borderId="26" xfId="0" applyFont="1" applyFill="1" applyBorder="1" applyAlignment="1">
      <alignment vertical="center" wrapText="1"/>
    </xf>
    <xf numFmtId="2" fontId="0" fillId="19" borderId="26" xfId="0" applyNumberFormat="1" applyFont="1" applyFill="1" applyBorder="1" applyAlignment="1">
      <alignment vertical="center" wrapText="1"/>
    </xf>
    <xf numFmtId="0" fontId="0" fillId="19" borderId="33" xfId="0" applyFont="1" applyFill="1" applyBorder="1" applyAlignment="1">
      <alignment vertical="center" wrapText="1"/>
    </xf>
    <xf numFmtId="2" fontId="0" fillId="0" borderId="0" xfId="0" applyNumberFormat="1"/>
    <xf numFmtId="9" fontId="0" fillId="0" borderId="0" xfId="0" applyNumberFormat="1"/>
    <xf numFmtId="0" fontId="0" fillId="0" borderId="0" xfId="0" applyFont="1" applyAlignment="1">
      <alignment wrapText="1"/>
    </xf>
    <xf numFmtId="0" fontId="6" fillId="13" borderId="12" xfId="8" applyFont="1" applyBorder="1" applyAlignment="1">
      <alignment vertical="center" wrapText="1"/>
    </xf>
    <xf numFmtId="0" fontId="6" fillId="13" borderId="13" xfId="8" applyFont="1" applyBorder="1" applyAlignment="1">
      <alignment vertical="center" wrapText="1"/>
    </xf>
    <xf numFmtId="0" fontId="6" fillId="13" borderId="14" xfId="8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6" fontId="0" fillId="5" borderId="16" xfId="0" applyNumberFormat="1" applyFont="1" applyFill="1" applyBorder="1" applyAlignment="1">
      <alignment horizontal="center" vertical="center" wrapText="1"/>
    </xf>
    <xf numFmtId="0" fontId="6" fillId="13" borderId="17" xfId="8" applyFont="1" applyBorder="1" applyAlignment="1">
      <alignment vertical="center" wrapText="1"/>
    </xf>
    <xf numFmtId="0" fontId="6" fillId="13" borderId="16" xfId="8" applyFont="1" applyBorder="1" applyAlignment="1">
      <alignment vertical="center" wrapText="1"/>
    </xf>
    <xf numFmtId="0" fontId="6" fillId="13" borderId="34" xfId="8" applyFont="1" applyBorder="1" applyAlignment="1">
      <alignment vertical="center" wrapText="1"/>
    </xf>
    <xf numFmtId="0" fontId="12" fillId="12" borderId="12" xfId="7" applyFont="1" applyBorder="1" applyAlignment="1">
      <alignment vertical="center" wrapText="1"/>
    </xf>
    <xf numFmtId="0" fontId="12" fillId="12" borderId="13" xfId="7" applyFont="1" applyBorder="1" applyAlignment="1">
      <alignment vertical="center" wrapText="1"/>
    </xf>
    <xf numFmtId="0" fontId="12" fillId="12" borderId="14" xfId="7" applyFont="1" applyBorder="1" applyAlignment="1">
      <alignment vertical="center" wrapText="1"/>
    </xf>
    <xf numFmtId="0" fontId="12" fillId="12" borderId="17" xfId="7" applyFont="1" applyBorder="1" applyAlignment="1">
      <alignment vertical="center" wrapText="1"/>
    </xf>
    <xf numFmtId="0" fontId="12" fillId="12" borderId="16" xfId="7" applyFont="1" applyBorder="1" applyAlignment="1">
      <alignment vertical="center" wrapText="1"/>
    </xf>
    <xf numFmtId="0" fontId="12" fillId="12" borderId="18" xfId="7" applyFont="1" applyBorder="1" applyAlignment="1">
      <alignment vertical="center" wrapText="1"/>
    </xf>
    <xf numFmtId="164" fontId="6" fillId="5" borderId="4" xfId="8" applyNumberFormat="1" applyFill="1" applyBorder="1" applyAlignment="1">
      <alignment horizontal="center" vertical="center" wrapText="1"/>
    </xf>
    <xf numFmtId="164" fontId="6" fillId="5" borderId="3" xfId="8" applyNumberFormat="1" applyFill="1" applyBorder="1" applyAlignment="1">
      <alignment horizontal="center" vertical="center" wrapText="1"/>
    </xf>
    <xf numFmtId="164" fontId="6" fillId="12" borderId="4" xfId="7" applyNumberFormat="1" applyBorder="1" applyAlignment="1">
      <alignment horizontal="center" vertical="center" wrapText="1"/>
    </xf>
    <xf numFmtId="164" fontId="6" fillId="12" borderId="3" xfId="7" applyNumberFormat="1" applyBorder="1" applyAlignment="1">
      <alignment horizontal="center" vertical="center" wrapText="1"/>
    </xf>
    <xf numFmtId="164" fontId="6" fillId="13" borderId="4" xfId="8" applyNumberFormat="1" applyBorder="1" applyAlignment="1">
      <alignment horizontal="center" vertical="center" wrapText="1"/>
    </xf>
    <xf numFmtId="164" fontId="6" fillId="13" borderId="3" xfId="8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6" fillId="11" borderId="4" xfId="6" applyNumberFormat="1" applyBorder="1" applyAlignment="1">
      <alignment horizontal="center" vertical="center" wrapText="1"/>
    </xf>
    <xf numFmtId="164" fontId="6" fillId="11" borderId="3" xfId="6" applyNumberFormat="1" applyBorder="1" applyAlignment="1">
      <alignment horizontal="center" vertical="center" wrapText="1"/>
    </xf>
    <xf numFmtId="164" fontId="6" fillId="6" borderId="4" xfId="2" applyNumberFormat="1" applyFont="1" applyBorder="1" applyAlignment="1">
      <alignment horizontal="center" vertical="center" wrapText="1"/>
    </xf>
    <xf numFmtId="164" fontId="6" fillId="6" borderId="3" xfId="2" applyNumberFormat="1" applyFont="1" applyBorder="1" applyAlignment="1">
      <alignment horizontal="center" vertical="center" wrapText="1"/>
    </xf>
  </cellXfs>
  <cellStyles count="12">
    <cellStyle name="20% - Accent1" xfId="6" builtinId="30"/>
    <cellStyle name="40% - Accent4" xfId="7" builtinId="43"/>
    <cellStyle name="40% - Accent6" xfId="8" builtinId="51"/>
    <cellStyle name="Bad" xfId="4" builtinId="27"/>
    <cellStyle name="Good" xfId="2" builtinId="26"/>
    <cellStyle name="Neutral" xfId="1" builtinId="28"/>
    <cellStyle name="Normal" xfId="0" builtinId="0"/>
    <cellStyle name="Normal 2" xfId="9" xr:uid="{CE00C96E-25B7-4B8D-92DA-339F37756587}"/>
    <cellStyle name="Normal 3" xfId="10" xr:uid="{780D3CA6-03D1-4153-A696-941A3E8101A0}"/>
    <cellStyle name="Normal 4" xfId="11" xr:uid="{C296F9A7-D612-48EC-9630-24A850815013}"/>
    <cellStyle name="Note" xfId="5" builtinId="1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microsoft.com/office/2017/10/relationships/person" Target="persons/person2.xml"/><Relationship Id="rId18" Type="http://schemas.microsoft.com/office/2017/10/relationships/person" Target="persons/person6.xml"/><Relationship Id="rId3" Type="http://schemas.openxmlformats.org/officeDocument/2006/relationships/worksheet" Target="worksheets/sheet3.xml"/><Relationship Id="rId21" Type="http://schemas.microsoft.com/office/2017/10/relationships/person" Target="persons/person9.xml"/><Relationship Id="rId7" Type="http://schemas.openxmlformats.org/officeDocument/2006/relationships/sharedStrings" Target="sharedStrings.xml"/><Relationship Id="rId17" Type="http://schemas.microsoft.com/office/2017/10/relationships/person" Target="persons/person5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microsoft.com/office/2017/10/relationships/person" Target="persons/person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8.xml"/><Relationship Id="rId5" Type="http://schemas.openxmlformats.org/officeDocument/2006/relationships/theme" Target="theme/theme1.xml"/><Relationship Id="rId15" Type="http://schemas.microsoft.com/office/2017/10/relationships/person" Target="persons/person0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22" Type="http://schemas.microsoft.com/office/2017/10/relationships/person" Target="persons/person10.xml"/><Relationship Id="rId14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8"/>
  <sheetViews>
    <sheetView tabSelected="1" zoomScaleNormal="100" workbookViewId="0">
      <selection activeCell="G162" sqref="G162"/>
    </sheetView>
  </sheetViews>
  <sheetFormatPr defaultColWidth="9.109375" defaultRowHeight="14.4" x14ac:dyDescent="0.3"/>
  <cols>
    <col min="1" max="1" width="7.33203125" style="81" customWidth="1"/>
    <col min="2" max="2" width="30.33203125" style="81" customWidth="1"/>
    <col min="3" max="3" width="11.6640625" style="93" customWidth="1"/>
    <col min="4" max="9" width="11.6640625" style="81" customWidth="1"/>
    <col min="10" max="10" width="53" style="81" customWidth="1"/>
    <col min="11" max="11" width="25.88671875" style="81" customWidth="1"/>
    <col min="12" max="16384" width="9.109375" style="81"/>
  </cols>
  <sheetData>
    <row r="1" spans="1:11" s="75" customFormat="1" ht="16.2" thickBot="1" x14ac:dyDescent="0.35">
      <c r="A1" s="315" t="s">
        <v>250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1" s="75" customFormat="1" x14ac:dyDescent="0.3">
      <c r="A2" s="317" t="s">
        <v>0</v>
      </c>
      <c r="B2" s="318"/>
      <c r="C2" s="318"/>
      <c r="D2" s="318"/>
      <c r="E2" s="318"/>
      <c r="F2" s="318"/>
      <c r="G2" s="318"/>
      <c r="H2" s="318"/>
      <c r="I2" s="318"/>
      <c r="J2" s="318"/>
      <c r="K2" s="77"/>
    </row>
    <row r="3" spans="1:11" s="75" customFormat="1" ht="43.2" x14ac:dyDescent="0.3">
      <c r="A3" s="97" t="s">
        <v>1</v>
      </c>
      <c r="B3" s="98" t="s">
        <v>2</v>
      </c>
      <c r="C3" s="99" t="s">
        <v>198</v>
      </c>
      <c r="D3" s="99" t="s">
        <v>4</v>
      </c>
      <c r="E3" s="99" t="s">
        <v>195</v>
      </c>
      <c r="F3" s="99" t="s">
        <v>3</v>
      </c>
      <c r="G3" s="99" t="s">
        <v>196</v>
      </c>
      <c r="H3" s="99" t="s">
        <v>197</v>
      </c>
      <c r="I3" s="99"/>
      <c r="J3" s="171" t="s">
        <v>5</v>
      </c>
      <c r="K3" s="176" t="s">
        <v>243</v>
      </c>
    </row>
    <row r="4" spans="1:11" s="75" customFormat="1" ht="28.8" x14ac:dyDescent="0.3">
      <c r="A4" s="115">
        <v>67</v>
      </c>
      <c r="B4" s="116" t="s">
        <v>6</v>
      </c>
      <c r="C4" s="29">
        <v>462.36</v>
      </c>
      <c r="D4" s="29">
        <v>670</v>
      </c>
      <c r="E4" s="29">
        <v>41.22</v>
      </c>
      <c r="F4" s="105">
        <f>E4/D4</f>
        <v>6.1522388059701491E-2</v>
      </c>
      <c r="G4" s="29">
        <v>197.88</v>
      </c>
      <c r="H4" s="29">
        <v>200</v>
      </c>
      <c r="I4" s="29"/>
      <c r="J4" s="172" t="s">
        <v>202</v>
      </c>
      <c r="K4" s="77"/>
    </row>
    <row r="5" spans="1:11" s="75" customFormat="1" x14ac:dyDescent="0.3">
      <c r="A5" s="115">
        <v>68</v>
      </c>
      <c r="B5" s="116" t="s">
        <v>7</v>
      </c>
      <c r="C5" s="29">
        <v>1615.89</v>
      </c>
      <c r="D5" s="29">
        <v>2600</v>
      </c>
      <c r="E5" s="29">
        <v>636.44000000000005</v>
      </c>
      <c r="F5" s="105">
        <f t="shared" ref="F5:F22" si="0">E5/D5</f>
        <v>0.24478461538461541</v>
      </c>
      <c r="G5" s="29">
        <v>1400</v>
      </c>
      <c r="H5" s="29">
        <v>1500</v>
      </c>
      <c r="I5" s="29"/>
      <c r="J5" s="172" t="s">
        <v>203</v>
      </c>
      <c r="K5" s="77"/>
    </row>
    <row r="6" spans="1:11" s="75" customFormat="1" x14ac:dyDescent="0.3">
      <c r="A6" s="115">
        <v>69</v>
      </c>
      <c r="B6" s="116" t="s">
        <v>8</v>
      </c>
      <c r="C6" s="29">
        <v>24.5</v>
      </c>
      <c r="D6" s="29">
        <v>300</v>
      </c>
      <c r="E6" s="29">
        <v>25.94</v>
      </c>
      <c r="F6" s="105">
        <f t="shared" si="0"/>
        <v>8.6466666666666678E-2</v>
      </c>
      <c r="G6" s="29">
        <v>300</v>
      </c>
      <c r="H6" s="29">
        <v>300</v>
      </c>
      <c r="I6" s="29"/>
      <c r="J6" s="172"/>
      <c r="K6" s="77"/>
    </row>
    <row r="7" spans="1:11" s="75" customFormat="1" x14ac:dyDescent="0.3">
      <c r="A7" s="115">
        <v>71</v>
      </c>
      <c r="B7" s="116" t="s">
        <v>9</v>
      </c>
      <c r="C7" s="29">
        <v>852</v>
      </c>
      <c r="D7" s="29">
        <v>500</v>
      </c>
      <c r="E7" s="29">
        <v>55.2</v>
      </c>
      <c r="F7" s="105">
        <f t="shared" si="0"/>
        <v>0.11040000000000001</v>
      </c>
      <c r="G7" s="29">
        <v>500</v>
      </c>
      <c r="H7" s="29">
        <v>500</v>
      </c>
      <c r="I7" s="29"/>
      <c r="J7" s="172"/>
      <c r="K7" s="77"/>
    </row>
    <row r="8" spans="1:11" s="75" customFormat="1" x14ac:dyDescent="0.3">
      <c r="A8" s="115">
        <v>72</v>
      </c>
      <c r="B8" s="116" t="s">
        <v>10</v>
      </c>
      <c r="C8" s="29">
        <v>1012.5</v>
      </c>
      <c r="D8" s="29">
        <v>1000</v>
      </c>
      <c r="E8" s="29">
        <v>802.5</v>
      </c>
      <c r="F8" s="105">
        <f t="shared" si="0"/>
        <v>0.80249999999999999</v>
      </c>
      <c r="G8" s="29">
        <v>1000</v>
      </c>
      <c r="H8" s="29">
        <f t="shared" ref="H8:H17" si="1">+G8*110%</f>
        <v>1100</v>
      </c>
      <c r="I8" s="29"/>
      <c r="J8" s="172" t="s">
        <v>218</v>
      </c>
      <c r="K8" s="77"/>
    </row>
    <row r="9" spans="1:11" s="75" customFormat="1" x14ac:dyDescent="0.3">
      <c r="A9" s="115">
        <v>74</v>
      </c>
      <c r="B9" s="116" t="s">
        <v>11</v>
      </c>
      <c r="C9" s="29">
        <v>1727.17</v>
      </c>
      <c r="D9" s="29">
        <v>1800</v>
      </c>
      <c r="E9" s="29">
        <v>1769.49</v>
      </c>
      <c r="F9" s="105">
        <f t="shared" si="0"/>
        <v>0.98304999999999998</v>
      </c>
      <c r="G9" s="29">
        <v>1800</v>
      </c>
      <c r="H9" s="29">
        <f t="shared" si="1"/>
        <v>1980.0000000000002</v>
      </c>
      <c r="I9" s="29"/>
      <c r="J9" s="172" t="s">
        <v>219</v>
      </c>
      <c r="K9" s="77"/>
    </row>
    <row r="10" spans="1:11" s="75" customFormat="1" ht="28.8" x14ac:dyDescent="0.3">
      <c r="A10" s="115">
        <v>75</v>
      </c>
      <c r="B10" s="116" t="s">
        <v>12</v>
      </c>
      <c r="C10" s="29">
        <v>5453.49</v>
      </c>
      <c r="D10" s="29">
        <v>6500</v>
      </c>
      <c r="E10" s="29">
        <v>8437.1299999999992</v>
      </c>
      <c r="F10" s="105">
        <f t="shared" si="0"/>
        <v>1.29802</v>
      </c>
      <c r="G10" s="29">
        <v>8437.1299999999992</v>
      </c>
      <c r="H10" s="29">
        <f t="shared" si="1"/>
        <v>9280.8430000000008</v>
      </c>
      <c r="I10" s="29"/>
      <c r="J10" s="173" t="s">
        <v>204</v>
      </c>
      <c r="K10" s="77" t="s">
        <v>244</v>
      </c>
    </row>
    <row r="11" spans="1:11" s="75" customFormat="1" x14ac:dyDescent="0.3">
      <c r="A11" s="115">
        <v>76</v>
      </c>
      <c r="B11" s="116" t="s">
        <v>13</v>
      </c>
      <c r="C11" s="117"/>
      <c r="D11" s="118"/>
      <c r="E11" s="118"/>
      <c r="F11" s="105"/>
      <c r="G11" s="118"/>
      <c r="H11" s="29"/>
      <c r="I11" s="116"/>
      <c r="J11" s="174"/>
      <c r="K11" s="77"/>
    </row>
    <row r="12" spans="1:11" s="75" customFormat="1" x14ac:dyDescent="0.3">
      <c r="A12" s="115">
        <v>128</v>
      </c>
      <c r="B12" s="116" t="s">
        <v>14</v>
      </c>
      <c r="C12" s="29">
        <v>73.92</v>
      </c>
      <c r="D12" s="29">
        <v>75</v>
      </c>
      <c r="E12" s="29">
        <v>5.44</v>
      </c>
      <c r="F12" s="105">
        <f t="shared" si="0"/>
        <v>7.2533333333333339E-2</v>
      </c>
      <c r="G12" s="29">
        <v>75</v>
      </c>
      <c r="H12" s="29">
        <v>70</v>
      </c>
      <c r="I12" s="29"/>
      <c r="J12" s="172"/>
      <c r="K12" s="77"/>
    </row>
    <row r="13" spans="1:11" s="75" customFormat="1" x14ac:dyDescent="0.3">
      <c r="A13" s="115">
        <v>141</v>
      </c>
      <c r="B13" s="116" t="s">
        <v>15</v>
      </c>
      <c r="C13" s="29">
        <v>1442.17</v>
      </c>
      <c r="D13" s="29">
        <v>500</v>
      </c>
      <c r="E13" s="29">
        <v>84.19</v>
      </c>
      <c r="F13" s="105">
        <f t="shared" si="0"/>
        <v>0.16838</v>
      </c>
      <c r="G13" s="29">
        <v>500</v>
      </c>
      <c r="H13" s="29">
        <v>500</v>
      </c>
      <c r="I13" s="29"/>
      <c r="J13" s="173"/>
      <c r="K13" s="77"/>
    </row>
    <row r="14" spans="1:11" s="75" customFormat="1" ht="28.8" x14ac:dyDescent="0.3">
      <c r="A14" s="115">
        <v>162</v>
      </c>
      <c r="B14" s="116" t="s">
        <v>16</v>
      </c>
      <c r="C14" s="29"/>
      <c r="D14" s="29"/>
      <c r="E14" s="29"/>
      <c r="F14" s="105"/>
      <c r="G14" s="29"/>
      <c r="H14" s="29"/>
      <c r="I14" s="29"/>
      <c r="J14" s="172"/>
      <c r="K14" s="77"/>
    </row>
    <row r="15" spans="1:11" s="75" customFormat="1" x14ac:dyDescent="0.3">
      <c r="A15" s="115">
        <v>187</v>
      </c>
      <c r="B15" s="116" t="s">
        <v>17</v>
      </c>
      <c r="C15" s="29">
        <v>0</v>
      </c>
      <c r="D15" s="29">
        <v>750</v>
      </c>
      <c r="E15" s="29"/>
      <c r="F15" s="105"/>
      <c r="G15" s="29">
        <v>750</v>
      </c>
      <c r="H15" s="29">
        <v>800</v>
      </c>
      <c r="I15" s="29"/>
      <c r="J15" s="172" t="s">
        <v>220</v>
      </c>
      <c r="K15" s="77"/>
    </row>
    <row r="16" spans="1:11" s="75" customFormat="1" x14ac:dyDescent="0.3">
      <c r="A16" s="115">
        <v>197</v>
      </c>
      <c r="B16" s="116" t="s">
        <v>284</v>
      </c>
      <c r="C16" s="29">
        <v>420</v>
      </c>
      <c r="D16" s="29">
        <v>3000</v>
      </c>
      <c r="E16" s="29">
        <v>142.08000000000001</v>
      </c>
      <c r="F16" s="105">
        <f t="shared" si="0"/>
        <v>4.7360000000000006E-2</v>
      </c>
      <c r="G16" s="29">
        <v>3000</v>
      </c>
      <c r="H16" s="29">
        <v>3000</v>
      </c>
      <c r="I16" s="29"/>
      <c r="J16" s="172" t="s">
        <v>285</v>
      </c>
      <c r="K16" s="77"/>
    </row>
    <row r="17" spans="1:12" s="75" customFormat="1" x14ac:dyDescent="0.3">
      <c r="A17" s="115">
        <v>198</v>
      </c>
      <c r="B17" s="116" t="s">
        <v>18</v>
      </c>
      <c r="C17" s="29">
        <v>342</v>
      </c>
      <c r="D17" s="29">
        <v>1500</v>
      </c>
      <c r="E17" s="29">
        <v>307</v>
      </c>
      <c r="F17" s="105">
        <f t="shared" si="0"/>
        <v>0.20466666666666666</v>
      </c>
      <c r="G17" s="29">
        <v>1500</v>
      </c>
      <c r="H17" s="29">
        <f t="shared" si="1"/>
        <v>1650.0000000000002</v>
      </c>
      <c r="I17" s="29"/>
      <c r="J17" s="173"/>
      <c r="K17" s="77"/>
    </row>
    <row r="18" spans="1:12" s="75" customFormat="1" x14ac:dyDescent="0.3">
      <c r="A18" s="115">
        <v>201</v>
      </c>
      <c r="B18" s="116" t="s">
        <v>19</v>
      </c>
      <c r="C18" s="29"/>
      <c r="D18" s="29"/>
      <c r="E18" s="29"/>
      <c r="F18" s="105"/>
      <c r="G18" s="29"/>
      <c r="H18" s="29"/>
      <c r="I18" s="29"/>
      <c r="J18" s="172"/>
      <c r="K18" s="77"/>
    </row>
    <row r="19" spans="1:12" s="75" customFormat="1" x14ac:dyDescent="0.3">
      <c r="A19" s="115">
        <v>213</v>
      </c>
      <c r="B19" s="116" t="s">
        <v>20</v>
      </c>
      <c r="C19" s="29"/>
      <c r="D19" s="29"/>
      <c r="E19" s="29"/>
      <c r="F19" s="105"/>
      <c r="G19" s="29"/>
      <c r="H19" s="29"/>
      <c r="I19" s="29"/>
      <c r="J19" s="172"/>
      <c r="K19" s="77"/>
    </row>
    <row r="20" spans="1:12" s="75" customFormat="1" x14ac:dyDescent="0.3">
      <c r="A20" s="305"/>
      <c r="B20" s="306" t="s">
        <v>288</v>
      </c>
      <c r="C20" s="307"/>
      <c r="D20" s="307"/>
      <c r="E20" s="307"/>
      <c r="F20" s="300"/>
      <c r="G20" s="307"/>
      <c r="H20" s="299">
        <v>1160</v>
      </c>
      <c r="I20" s="307"/>
      <c r="J20" s="308"/>
      <c r="K20" s="298"/>
    </row>
    <row r="21" spans="1:12" s="75" customFormat="1" x14ac:dyDescent="0.3">
      <c r="A21" s="305"/>
      <c r="B21" s="306" t="s">
        <v>286</v>
      </c>
      <c r="C21" s="307"/>
      <c r="D21" s="307"/>
      <c r="E21" s="307"/>
      <c r="F21" s="300"/>
      <c r="G21" s="307"/>
      <c r="H21" s="299">
        <v>1500</v>
      </c>
      <c r="I21" s="307"/>
      <c r="J21" s="308" t="s">
        <v>287</v>
      </c>
      <c r="K21" s="298"/>
    </row>
    <row r="22" spans="1:12" s="75" customFormat="1" ht="15" thickBot="1" x14ac:dyDescent="0.35">
      <c r="A22" s="119"/>
      <c r="B22" s="120" t="s">
        <v>21</v>
      </c>
      <c r="C22" s="108">
        <f>SUM(C4:C19)</f>
        <v>13426</v>
      </c>
      <c r="D22" s="108">
        <f>SUM(D4:D19)</f>
        <v>19195</v>
      </c>
      <c r="E22" s="108">
        <f>SUM(E4:E19)</f>
        <v>12306.63</v>
      </c>
      <c r="F22" s="169">
        <f t="shared" si="0"/>
        <v>0.64113727533211773</v>
      </c>
      <c r="G22" s="108">
        <f>SUM(G4:G19)</f>
        <v>19460.009999999998</v>
      </c>
      <c r="H22" s="29">
        <f>SUM(H4:H21)</f>
        <v>23540.843000000001</v>
      </c>
      <c r="I22" s="108"/>
      <c r="J22" s="175"/>
      <c r="K22" s="77"/>
    </row>
    <row r="23" spans="1:12" s="75" customFormat="1" ht="15" thickBot="1" x14ac:dyDescent="0.35">
      <c r="A23" s="80"/>
      <c r="C23" s="85"/>
      <c r="J23" s="85"/>
      <c r="K23" s="81"/>
      <c r="L23" s="81"/>
    </row>
    <row r="24" spans="1:12" s="75" customFormat="1" x14ac:dyDescent="0.3">
      <c r="A24" s="312" t="s">
        <v>25</v>
      </c>
      <c r="B24" s="313"/>
      <c r="C24" s="313"/>
      <c r="D24" s="313"/>
      <c r="E24" s="313"/>
      <c r="F24" s="313"/>
      <c r="G24" s="313"/>
      <c r="H24" s="313"/>
      <c r="I24" s="313"/>
      <c r="J24" s="314"/>
      <c r="K24" s="81"/>
      <c r="L24" s="81"/>
    </row>
    <row r="25" spans="1:12" s="75" customFormat="1" ht="43.2" x14ac:dyDescent="0.3">
      <c r="A25" s="97" t="s">
        <v>1</v>
      </c>
      <c r="B25" s="98" t="s">
        <v>2</v>
      </c>
      <c r="C25" s="99" t="s">
        <v>198</v>
      </c>
      <c r="D25" s="99" t="s">
        <v>4</v>
      </c>
      <c r="E25" s="99" t="s">
        <v>195</v>
      </c>
      <c r="F25" s="99" t="s">
        <v>3</v>
      </c>
      <c r="G25" s="99" t="s">
        <v>196</v>
      </c>
      <c r="H25" s="99" t="s">
        <v>197</v>
      </c>
      <c r="I25" s="99"/>
      <c r="J25" s="171" t="s">
        <v>5</v>
      </c>
      <c r="K25" s="178" t="s">
        <v>243</v>
      </c>
      <c r="L25" s="81"/>
    </row>
    <row r="26" spans="1:12" s="75" customFormat="1" x14ac:dyDescent="0.3">
      <c r="A26" s="115">
        <v>22</v>
      </c>
      <c r="B26" s="116" t="s">
        <v>26</v>
      </c>
      <c r="C26" s="107">
        <v>618</v>
      </c>
      <c r="D26" s="29">
        <v>650</v>
      </c>
      <c r="E26" s="29">
        <v>378</v>
      </c>
      <c r="F26" s="105">
        <f>E26/D26</f>
        <v>0.58153846153846156</v>
      </c>
      <c r="G26" s="29">
        <v>650</v>
      </c>
      <c r="H26" s="29">
        <v>0</v>
      </c>
      <c r="I26" s="29"/>
      <c r="J26" s="172" t="s">
        <v>221</v>
      </c>
      <c r="K26" s="78"/>
      <c r="L26" s="81"/>
    </row>
    <row r="27" spans="1:12" s="75" customFormat="1" x14ac:dyDescent="0.3">
      <c r="A27" s="115">
        <v>38</v>
      </c>
      <c r="B27" s="116" t="s">
        <v>27</v>
      </c>
      <c r="C27" s="29">
        <v>613</v>
      </c>
      <c r="D27" s="29">
        <v>650</v>
      </c>
      <c r="E27" s="29">
        <v>560</v>
      </c>
      <c r="F27" s="105">
        <f t="shared" ref="F27:F36" si="2">E27/D27</f>
        <v>0.86153846153846159</v>
      </c>
      <c r="G27" s="29">
        <v>650</v>
      </c>
      <c r="H27" s="29">
        <f>+G27*105%</f>
        <v>682.5</v>
      </c>
      <c r="I27" s="29"/>
      <c r="J27" s="172"/>
      <c r="K27" s="78"/>
      <c r="L27" s="81"/>
    </row>
    <row r="28" spans="1:12" s="75" customFormat="1" x14ac:dyDescent="0.3">
      <c r="A28" s="115">
        <v>123</v>
      </c>
      <c r="B28" s="116" t="s">
        <v>28</v>
      </c>
      <c r="C28" s="107">
        <v>261</v>
      </c>
      <c r="D28" s="29">
        <v>300</v>
      </c>
      <c r="E28" s="29">
        <v>108</v>
      </c>
      <c r="F28" s="105">
        <f t="shared" si="2"/>
        <v>0.36</v>
      </c>
      <c r="G28" s="29">
        <v>300</v>
      </c>
      <c r="H28" s="29">
        <f>+G28*105%</f>
        <v>315</v>
      </c>
      <c r="I28" s="29"/>
      <c r="J28" s="172"/>
      <c r="K28" s="78"/>
      <c r="L28" s="81"/>
    </row>
    <row r="29" spans="1:12" s="75" customFormat="1" x14ac:dyDescent="0.3">
      <c r="A29" s="115">
        <v>152</v>
      </c>
      <c r="B29" s="116" t="s">
        <v>29</v>
      </c>
      <c r="C29" s="107">
        <v>720</v>
      </c>
      <c r="D29" s="29">
        <v>800</v>
      </c>
      <c r="E29" s="29">
        <v>666.67</v>
      </c>
      <c r="F29" s="105">
        <f t="shared" si="2"/>
        <v>0.83333749999999995</v>
      </c>
      <c r="G29" s="29">
        <v>800</v>
      </c>
      <c r="H29" s="29">
        <f>+G29*105%</f>
        <v>840</v>
      </c>
      <c r="I29" s="29"/>
      <c r="J29" s="172" t="s">
        <v>205</v>
      </c>
      <c r="K29" s="78"/>
      <c r="L29" s="81"/>
    </row>
    <row r="30" spans="1:12" s="75" customFormat="1" x14ac:dyDescent="0.3">
      <c r="A30" s="297"/>
      <c r="B30" s="298" t="s">
        <v>283</v>
      </c>
      <c r="C30" s="302"/>
      <c r="D30" s="299"/>
      <c r="E30" s="299"/>
      <c r="F30" s="300"/>
      <c r="G30" s="299"/>
      <c r="H30" s="299">
        <v>500</v>
      </c>
      <c r="I30" s="299"/>
      <c r="J30" s="301"/>
      <c r="K30" s="304"/>
      <c r="L30" s="303"/>
    </row>
    <row r="31" spans="1:12" s="75" customFormat="1" x14ac:dyDescent="0.3">
      <c r="A31" s="115">
        <v>153</v>
      </c>
      <c r="B31" s="116" t="s">
        <v>30</v>
      </c>
      <c r="C31" s="107">
        <v>585</v>
      </c>
      <c r="D31" s="29">
        <v>800</v>
      </c>
      <c r="E31" s="29">
        <v>592</v>
      </c>
      <c r="F31" s="105">
        <f t="shared" si="2"/>
        <v>0.74</v>
      </c>
      <c r="G31" s="29">
        <v>800</v>
      </c>
      <c r="H31" s="29">
        <f>+G31*105%</f>
        <v>840</v>
      </c>
      <c r="I31" s="29"/>
      <c r="J31" s="172"/>
      <c r="K31" s="78"/>
      <c r="L31" s="81"/>
    </row>
    <row r="32" spans="1:12" s="75" customFormat="1" x14ac:dyDescent="0.3">
      <c r="A32" s="115">
        <v>173</v>
      </c>
      <c r="B32" s="116" t="s">
        <v>31</v>
      </c>
      <c r="C32" s="107">
        <v>210</v>
      </c>
      <c r="D32" s="29">
        <v>350</v>
      </c>
      <c r="E32" s="29"/>
      <c r="F32" s="105"/>
      <c r="G32" s="29">
        <v>350</v>
      </c>
      <c r="H32" s="29">
        <v>0</v>
      </c>
      <c r="I32" s="29"/>
      <c r="J32" s="172" t="s">
        <v>206</v>
      </c>
      <c r="K32" s="78"/>
      <c r="L32" s="81"/>
    </row>
    <row r="33" spans="1:12" s="75" customFormat="1" x14ac:dyDescent="0.3">
      <c r="A33" s="115">
        <v>174</v>
      </c>
      <c r="B33" s="116" t="s">
        <v>32</v>
      </c>
      <c r="C33" s="107">
        <v>200</v>
      </c>
      <c r="D33" s="29">
        <v>500</v>
      </c>
      <c r="E33" s="29"/>
      <c r="F33" s="105"/>
      <c r="G33" s="29">
        <v>500</v>
      </c>
      <c r="H33" s="29">
        <v>500</v>
      </c>
      <c r="I33" s="29"/>
      <c r="J33" s="172"/>
      <c r="K33" s="78"/>
      <c r="L33" s="81"/>
    </row>
    <row r="34" spans="1:12" s="75" customFormat="1" x14ac:dyDescent="0.3">
      <c r="A34" s="115">
        <v>175</v>
      </c>
      <c r="B34" s="116" t="s">
        <v>33</v>
      </c>
      <c r="C34" s="107"/>
      <c r="D34" s="29">
        <v>100</v>
      </c>
      <c r="E34" s="29">
        <v>570</v>
      </c>
      <c r="F34" s="105">
        <f t="shared" si="2"/>
        <v>5.7</v>
      </c>
      <c r="G34" s="29">
        <v>700</v>
      </c>
      <c r="H34" s="29">
        <v>100</v>
      </c>
      <c r="I34" s="29"/>
      <c r="J34" s="172" t="s">
        <v>290</v>
      </c>
      <c r="K34" s="78" t="s">
        <v>246</v>
      </c>
      <c r="L34" s="81"/>
    </row>
    <row r="35" spans="1:12" s="75" customFormat="1" x14ac:dyDescent="0.3">
      <c r="A35" s="121">
        <v>227</v>
      </c>
      <c r="B35" s="122" t="s">
        <v>199</v>
      </c>
      <c r="C35" s="123">
        <v>6347.87</v>
      </c>
      <c r="D35" s="90"/>
      <c r="E35" s="90">
        <v>300</v>
      </c>
      <c r="F35" s="105"/>
      <c r="G35" s="90"/>
      <c r="H35" s="29"/>
      <c r="I35" s="90"/>
      <c r="J35" s="177" t="s">
        <v>291</v>
      </c>
      <c r="K35" s="78"/>
      <c r="L35" s="81"/>
    </row>
    <row r="36" spans="1:12" s="75" customFormat="1" ht="15" thickBot="1" x14ac:dyDescent="0.35">
      <c r="A36" s="119"/>
      <c r="B36" s="120" t="s">
        <v>21</v>
      </c>
      <c r="C36" s="109">
        <f>SUM(C26:C35)</f>
        <v>9554.869999999999</v>
      </c>
      <c r="D36" s="108">
        <f>SUM(D26:D34)</f>
        <v>4150</v>
      </c>
      <c r="E36" s="108">
        <f>SUM(E26:E35)</f>
        <v>3174.67</v>
      </c>
      <c r="F36" s="169">
        <f t="shared" si="2"/>
        <v>0.76498072289156627</v>
      </c>
      <c r="G36" s="108">
        <f>SUM(G26:G34)</f>
        <v>4750</v>
      </c>
      <c r="H36" s="29">
        <f>SUM(H26:H35)</f>
        <v>3777.5</v>
      </c>
      <c r="I36" s="108"/>
      <c r="J36" s="175"/>
      <c r="K36" s="78"/>
      <c r="L36" s="81"/>
    </row>
    <row r="37" spans="1:12" s="75" customFormat="1" ht="15" thickBot="1" x14ac:dyDescent="0.35">
      <c r="A37" s="80"/>
      <c r="C37" s="106"/>
      <c r="D37" s="85"/>
      <c r="E37" s="85"/>
      <c r="F37" s="85"/>
      <c r="G37" s="85"/>
      <c r="H37" s="85"/>
      <c r="I37" s="85"/>
      <c r="K37" s="81"/>
      <c r="L37" s="81"/>
    </row>
    <row r="38" spans="1:12" s="75" customFormat="1" x14ac:dyDescent="0.3">
      <c r="A38" s="312" t="s">
        <v>38</v>
      </c>
      <c r="B38" s="313"/>
      <c r="C38" s="313"/>
      <c r="D38" s="313"/>
      <c r="E38" s="313"/>
      <c r="F38" s="313"/>
      <c r="G38" s="313"/>
      <c r="H38" s="313"/>
      <c r="I38" s="313"/>
      <c r="J38" s="314"/>
      <c r="K38" s="81"/>
    </row>
    <row r="39" spans="1:12" s="75" customFormat="1" ht="43.2" x14ac:dyDescent="0.3">
      <c r="A39" s="97" t="s">
        <v>1</v>
      </c>
      <c r="B39" s="98" t="s">
        <v>2</v>
      </c>
      <c r="C39" s="99" t="s">
        <v>198</v>
      </c>
      <c r="D39" s="99" t="s">
        <v>4</v>
      </c>
      <c r="E39" s="99" t="s">
        <v>195</v>
      </c>
      <c r="F39" s="99" t="s">
        <v>3</v>
      </c>
      <c r="G39" s="99" t="s">
        <v>196</v>
      </c>
      <c r="H39" s="99" t="s">
        <v>197</v>
      </c>
      <c r="I39" s="99"/>
      <c r="J39" s="171" t="s">
        <v>5</v>
      </c>
      <c r="K39" s="178" t="s">
        <v>245</v>
      </c>
    </row>
    <row r="40" spans="1:12" s="75" customFormat="1" x14ac:dyDescent="0.3">
      <c r="A40" s="115">
        <v>62</v>
      </c>
      <c r="B40" s="116" t="s">
        <v>39</v>
      </c>
      <c r="C40" s="29">
        <v>1347.3</v>
      </c>
      <c r="D40" s="29">
        <v>1350</v>
      </c>
      <c r="E40" s="29">
        <v>1347.3</v>
      </c>
      <c r="F40" s="105">
        <f>E40/D40</f>
        <v>0.998</v>
      </c>
      <c r="G40" s="29">
        <v>1350</v>
      </c>
      <c r="H40" s="29">
        <f>+G40*110%</f>
        <v>1485.0000000000002</v>
      </c>
      <c r="I40" s="29"/>
      <c r="J40" s="172"/>
      <c r="K40" s="77"/>
    </row>
    <row r="41" spans="1:12" s="75" customFormat="1" ht="28.8" x14ac:dyDescent="0.3">
      <c r="A41" s="115">
        <v>63</v>
      </c>
      <c r="B41" s="116" t="s">
        <v>40</v>
      </c>
      <c r="C41" s="29">
        <v>214.99</v>
      </c>
      <c r="D41" s="29">
        <v>200</v>
      </c>
      <c r="E41" s="29">
        <v>325.47000000000003</v>
      </c>
      <c r="F41" s="105">
        <f t="shared" ref="F41:F43" si="3">E41/D41</f>
        <v>1.6273500000000001</v>
      </c>
      <c r="G41" s="29">
        <v>200</v>
      </c>
      <c r="H41" s="29">
        <f>+G41*110%</f>
        <v>220.00000000000003</v>
      </c>
      <c r="I41" s="29"/>
      <c r="J41" s="172" t="s">
        <v>222</v>
      </c>
      <c r="K41" s="172" t="s">
        <v>222</v>
      </c>
    </row>
    <row r="42" spans="1:12" s="75" customFormat="1" x14ac:dyDescent="0.3">
      <c r="A42" s="115">
        <v>64</v>
      </c>
      <c r="B42" s="116" t="s">
        <v>41</v>
      </c>
      <c r="C42" s="29">
        <v>642.54</v>
      </c>
      <c r="D42" s="29">
        <v>1100</v>
      </c>
      <c r="E42" s="29">
        <v>669.72</v>
      </c>
      <c r="F42" s="105">
        <f t="shared" si="3"/>
        <v>0.60883636363636362</v>
      </c>
      <c r="G42" s="29">
        <v>1100</v>
      </c>
      <c r="H42" s="29">
        <f>+G42*110%</f>
        <v>1210</v>
      </c>
      <c r="I42" s="29"/>
      <c r="J42" s="172"/>
      <c r="K42" s="77"/>
    </row>
    <row r="43" spans="1:12" s="75" customFormat="1" ht="15" thickBot="1" x14ac:dyDescent="0.35">
      <c r="A43" s="119"/>
      <c r="B43" s="120" t="s">
        <v>21</v>
      </c>
      <c r="C43" s="108">
        <f>SUM(C40:C42)</f>
        <v>2204.83</v>
      </c>
      <c r="D43" s="108">
        <f>SUM(D40:D42)</f>
        <v>2650</v>
      </c>
      <c r="E43" s="108">
        <f>SUM(E40:E42)</f>
        <v>2342.4899999999998</v>
      </c>
      <c r="F43" s="169">
        <f t="shared" si="3"/>
        <v>0.8839584905660377</v>
      </c>
      <c r="G43" s="108">
        <f>SUM(G40:G42)</f>
        <v>2650</v>
      </c>
      <c r="H43" s="29">
        <f>SUM(H40:H42)</f>
        <v>2915</v>
      </c>
      <c r="I43" s="108"/>
      <c r="J43" s="175"/>
      <c r="K43" s="77"/>
    </row>
    <row r="44" spans="1:12" s="75" customFormat="1" ht="15" thickBot="1" x14ac:dyDescent="0.35">
      <c r="A44" s="80"/>
      <c r="C44" s="84"/>
      <c r="D44" s="85"/>
      <c r="E44" s="85"/>
      <c r="F44" s="85"/>
      <c r="G44" s="85"/>
      <c r="H44" s="85"/>
      <c r="I44" s="85"/>
    </row>
    <row r="45" spans="1:12" s="75" customFormat="1" ht="15.75" customHeight="1" x14ac:dyDescent="0.3">
      <c r="A45" s="312" t="s">
        <v>42</v>
      </c>
      <c r="B45" s="313"/>
      <c r="C45" s="313"/>
      <c r="D45" s="313"/>
      <c r="E45" s="313"/>
      <c r="F45" s="313"/>
      <c r="G45" s="313"/>
      <c r="H45" s="313"/>
      <c r="I45" s="313"/>
      <c r="J45" s="314"/>
      <c r="K45" s="81"/>
    </row>
    <row r="46" spans="1:12" s="75" customFormat="1" ht="43.2" x14ac:dyDescent="0.3">
      <c r="A46" s="97" t="s">
        <v>1</v>
      </c>
      <c r="B46" s="98" t="s">
        <v>2</v>
      </c>
      <c r="C46" s="99" t="s">
        <v>198</v>
      </c>
      <c r="D46" s="99" t="s">
        <v>4</v>
      </c>
      <c r="E46" s="99" t="s">
        <v>195</v>
      </c>
      <c r="F46" s="99" t="s">
        <v>3</v>
      </c>
      <c r="G46" s="99" t="s">
        <v>196</v>
      </c>
      <c r="H46" s="99" t="s">
        <v>197</v>
      </c>
      <c r="I46" s="99"/>
      <c r="J46" s="100" t="s">
        <v>5</v>
      </c>
      <c r="K46" s="178" t="s">
        <v>245</v>
      </c>
    </row>
    <row r="47" spans="1:12" s="75" customFormat="1" ht="28.8" x14ac:dyDescent="0.3">
      <c r="A47" s="115">
        <v>2</v>
      </c>
      <c r="B47" s="116" t="s">
        <v>43</v>
      </c>
      <c r="C47" s="107"/>
      <c r="D47" s="29">
        <v>0</v>
      </c>
      <c r="E47" s="29"/>
      <c r="F47" s="29"/>
      <c r="G47" s="29">
        <v>0</v>
      </c>
      <c r="H47" s="29">
        <f>+G47*110%</f>
        <v>0</v>
      </c>
      <c r="I47" s="29"/>
      <c r="J47" s="172" t="s">
        <v>44</v>
      </c>
      <c r="K47" s="77"/>
    </row>
    <row r="48" spans="1:12" s="75" customFormat="1" x14ac:dyDescent="0.3">
      <c r="A48" s="115">
        <v>3</v>
      </c>
      <c r="B48" s="116" t="s">
        <v>45</v>
      </c>
      <c r="C48" s="107">
        <v>1470.26</v>
      </c>
      <c r="D48" s="29">
        <v>2000</v>
      </c>
      <c r="E48" s="29">
        <v>400.9</v>
      </c>
      <c r="F48" s="105">
        <f>E48/D48</f>
        <v>0.20044999999999999</v>
      </c>
      <c r="G48" s="29">
        <v>2000</v>
      </c>
      <c r="H48" s="29">
        <f>+G48*110%</f>
        <v>2200</v>
      </c>
      <c r="I48" s="29"/>
      <c r="J48" s="172" t="s">
        <v>46</v>
      </c>
      <c r="K48" s="77"/>
    </row>
    <row r="49" spans="1:11" s="75" customFormat="1" ht="28.8" x14ac:dyDescent="0.3">
      <c r="A49" s="115">
        <v>4</v>
      </c>
      <c r="B49" s="116" t="s">
        <v>47</v>
      </c>
      <c r="C49" s="107">
        <v>2640.64</v>
      </c>
      <c r="D49" s="29">
        <v>5200</v>
      </c>
      <c r="E49" s="29">
        <v>3093.87</v>
      </c>
      <c r="F49" s="105">
        <f>E49/D49</f>
        <v>0.59497500000000003</v>
      </c>
      <c r="G49" s="29">
        <v>5200</v>
      </c>
      <c r="H49" s="29">
        <f>+G49*110%</f>
        <v>5720.0000000000009</v>
      </c>
      <c r="I49" s="29"/>
      <c r="J49" s="172" t="s">
        <v>48</v>
      </c>
      <c r="K49" s="77"/>
    </row>
    <row r="50" spans="1:11" s="75" customFormat="1" ht="15" thickBot="1" x14ac:dyDescent="0.35">
      <c r="A50" s="119"/>
      <c r="B50" s="120" t="s">
        <v>21</v>
      </c>
      <c r="C50" s="109">
        <f>SUM(C48:C49)</f>
        <v>4110.8999999999996</v>
      </c>
      <c r="D50" s="108">
        <f>SUM(D47:D49)</f>
        <v>7200</v>
      </c>
      <c r="E50" s="108">
        <f>SUM(E48:E49)</f>
        <v>3494.77</v>
      </c>
      <c r="F50" s="169">
        <f>E50/D50</f>
        <v>0.48538472222222223</v>
      </c>
      <c r="G50" s="108">
        <f>SUM(G47:G49)</f>
        <v>7200</v>
      </c>
      <c r="H50" s="29">
        <f>SUM(H47:H49)</f>
        <v>7920.0000000000009</v>
      </c>
      <c r="I50" s="29"/>
      <c r="J50" s="175"/>
      <c r="K50" s="77"/>
    </row>
    <row r="51" spans="1:11" s="86" customFormat="1" ht="15" thickBot="1" x14ac:dyDescent="0.35"/>
    <row r="52" spans="1:11" x14ac:dyDescent="0.3">
      <c r="A52" s="312" t="s">
        <v>49</v>
      </c>
      <c r="B52" s="313"/>
      <c r="C52" s="313"/>
      <c r="D52" s="313"/>
      <c r="E52" s="313"/>
      <c r="F52" s="313"/>
      <c r="G52" s="313"/>
      <c r="H52" s="313"/>
      <c r="I52" s="313"/>
      <c r="J52" s="319"/>
      <c r="K52" s="78"/>
    </row>
    <row r="53" spans="1:11" s="75" customFormat="1" ht="43.2" x14ac:dyDescent="0.3">
      <c r="A53" s="97" t="s">
        <v>1</v>
      </c>
      <c r="B53" s="98" t="s">
        <v>2</v>
      </c>
      <c r="C53" s="99" t="s">
        <v>198</v>
      </c>
      <c r="D53" s="99" t="s">
        <v>4</v>
      </c>
      <c r="E53" s="99" t="s">
        <v>195</v>
      </c>
      <c r="F53" s="99" t="s">
        <v>3</v>
      </c>
      <c r="G53" s="99" t="s">
        <v>196</v>
      </c>
      <c r="H53" s="99" t="s">
        <v>197</v>
      </c>
      <c r="I53" s="99"/>
      <c r="J53" s="171" t="s">
        <v>5</v>
      </c>
      <c r="K53" s="176" t="s">
        <v>245</v>
      </c>
    </row>
    <row r="54" spans="1:11" s="86" customFormat="1" x14ac:dyDescent="0.3">
      <c r="A54" s="115">
        <v>15</v>
      </c>
      <c r="B54" s="116" t="s">
        <v>50</v>
      </c>
      <c r="C54" s="107">
        <v>723.55</v>
      </c>
      <c r="D54" s="29">
        <v>730</v>
      </c>
      <c r="E54" s="29">
        <v>723.55</v>
      </c>
      <c r="F54" s="105">
        <f>E54/D54</f>
        <v>0.99116438356164382</v>
      </c>
      <c r="G54" s="29">
        <v>730</v>
      </c>
      <c r="H54" s="29">
        <f>+G54*110%</f>
        <v>803.00000000000011</v>
      </c>
      <c r="I54" s="29"/>
      <c r="J54" s="179"/>
      <c r="K54" s="180" t="s">
        <v>247</v>
      </c>
    </row>
    <row r="55" spans="1:11" s="75" customFormat="1" ht="28.8" x14ac:dyDescent="0.3">
      <c r="A55" s="115">
        <v>16</v>
      </c>
      <c r="B55" s="116" t="s">
        <v>51</v>
      </c>
      <c r="C55" s="107">
        <v>1036.3499999999999</v>
      </c>
      <c r="D55" s="29">
        <v>1750</v>
      </c>
      <c r="E55" s="29">
        <v>1038.73</v>
      </c>
      <c r="F55" s="105">
        <f t="shared" ref="F55:F57" si="4">E55/D55</f>
        <v>0.59355999999999998</v>
      </c>
      <c r="G55" s="29">
        <v>1750</v>
      </c>
      <c r="H55" s="29">
        <f>+G55*110%</f>
        <v>1925.0000000000002</v>
      </c>
      <c r="I55" s="29"/>
      <c r="J55" s="172"/>
      <c r="K55" s="181"/>
    </row>
    <row r="56" spans="1:11" s="75" customFormat="1" x14ac:dyDescent="0.3">
      <c r="A56" s="115">
        <v>17</v>
      </c>
      <c r="B56" s="116" t="s">
        <v>52</v>
      </c>
      <c r="C56" s="107">
        <v>284.60000000000002</v>
      </c>
      <c r="D56" s="29">
        <v>200</v>
      </c>
      <c r="E56" s="29">
        <v>94.04</v>
      </c>
      <c r="F56" s="105">
        <f t="shared" si="4"/>
        <v>0.47020000000000001</v>
      </c>
      <c r="G56" s="29">
        <v>200</v>
      </c>
      <c r="H56" s="29">
        <f>+G56*110%</f>
        <v>220.00000000000003</v>
      </c>
      <c r="I56" s="29"/>
      <c r="J56" s="172"/>
      <c r="K56" s="77"/>
    </row>
    <row r="57" spans="1:11" s="75" customFormat="1" ht="15" thickBot="1" x14ac:dyDescent="0.35">
      <c r="A57" s="119"/>
      <c r="B57" s="120" t="s">
        <v>21</v>
      </c>
      <c r="C57" s="109">
        <f>SUM(C54:C56)</f>
        <v>2044.5</v>
      </c>
      <c r="D57" s="108">
        <f>SUM(D54:D56)</f>
        <v>2680</v>
      </c>
      <c r="E57" s="108">
        <f>SUM(E54:E56)</f>
        <v>1856.32</v>
      </c>
      <c r="F57" s="169">
        <f t="shared" si="4"/>
        <v>0.69265671641791038</v>
      </c>
      <c r="G57" s="108">
        <f>SUM(G54:G56)</f>
        <v>2680</v>
      </c>
      <c r="H57" s="29">
        <f>SUM(H54:H56)</f>
        <v>2948.0000000000005</v>
      </c>
      <c r="I57" s="108"/>
      <c r="J57" s="175"/>
      <c r="K57" s="77"/>
    </row>
    <row r="58" spans="1:11" s="75" customFormat="1" ht="15" thickBot="1" x14ac:dyDescent="0.35">
      <c r="A58" s="87"/>
      <c r="C58" s="84"/>
      <c r="D58" s="85"/>
      <c r="E58" s="85"/>
      <c r="F58" s="85"/>
      <c r="G58" s="85"/>
      <c r="H58" s="85"/>
      <c r="I58" s="85"/>
    </row>
    <row r="59" spans="1:11" s="75" customFormat="1" x14ac:dyDescent="0.3">
      <c r="A59" s="312" t="s">
        <v>85</v>
      </c>
      <c r="B59" s="313"/>
      <c r="C59" s="313"/>
      <c r="D59" s="313"/>
      <c r="E59" s="313"/>
      <c r="F59" s="313"/>
      <c r="G59" s="313"/>
      <c r="H59" s="313"/>
      <c r="I59" s="313"/>
      <c r="J59" s="314"/>
    </row>
    <row r="60" spans="1:11" s="75" customFormat="1" ht="43.2" x14ac:dyDescent="0.3">
      <c r="A60" s="97" t="s">
        <v>1</v>
      </c>
      <c r="B60" s="98" t="s">
        <v>2</v>
      </c>
      <c r="C60" s="99" t="s">
        <v>198</v>
      </c>
      <c r="D60" s="99" t="s">
        <v>4</v>
      </c>
      <c r="E60" s="99" t="s">
        <v>195</v>
      </c>
      <c r="F60" s="99" t="s">
        <v>3</v>
      </c>
      <c r="G60" s="99" t="s">
        <v>196</v>
      </c>
      <c r="H60" s="99" t="s">
        <v>197</v>
      </c>
      <c r="I60" s="99"/>
      <c r="J60" s="171" t="s">
        <v>5</v>
      </c>
      <c r="K60" s="176" t="s">
        <v>245</v>
      </c>
    </row>
    <row r="61" spans="1:11" s="75" customFormat="1" x14ac:dyDescent="0.3">
      <c r="A61" s="115">
        <v>5</v>
      </c>
      <c r="B61" s="116" t="s">
        <v>86</v>
      </c>
      <c r="C61" s="107">
        <v>245.15</v>
      </c>
      <c r="D61" s="29">
        <v>500</v>
      </c>
      <c r="E61" s="29">
        <v>223</v>
      </c>
      <c r="F61" s="105">
        <f>E61/D61</f>
        <v>0.44600000000000001</v>
      </c>
      <c r="G61" s="29">
        <v>1000</v>
      </c>
      <c r="H61" s="29">
        <v>700</v>
      </c>
      <c r="I61" s="29">
        <v>0</v>
      </c>
      <c r="J61" s="172" t="s">
        <v>207</v>
      </c>
      <c r="K61" s="77"/>
    </row>
    <row r="62" spans="1:11" s="75" customFormat="1" ht="28.8" x14ac:dyDescent="0.3">
      <c r="A62" s="115">
        <v>18</v>
      </c>
      <c r="B62" s="116" t="s">
        <v>87</v>
      </c>
      <c r="C62" s="107">
        <v>922.85</v>
      </c>
      <c r="D62" s="29">
        <v>500</v>
      </c>
      <c r="E62" s="29"/>
      <c r="F62" s="105"/>
      <c r="G62" s="29">
        <v>1500</v>
      </c>
      <c r="H62" s="29">
        <v>500</v>
      </c>
      <c r="I62" s="29"/>
      <c r="J62" s="172" t="s">
        <v>208</v>
      </c>
      <c r="K62" s="77"/>
    </row>
    <row r="63" spans="1:11" s="75" customFormat="1" ht="43.2" x14ac:dyDescent="0.3">
      <c r="A63" s="115">
        <v>20</v>
      </c>
      <c r="B63" s="116" t="s">
        <v>88</v>
      </c>
      <c r="C63" s="107">
        <v>1316.33</v>
      </c>
      <c r="D63" s="29">
        <v>2000</v>
      </c>
      <c r="E63" s="29">
        <v>9246</v>
      </c>
      <c r="F63" s="105">
        <f t="shared" ref="F63:F77" si="5">E63/D63</f>
        <v>4.6230000000000002</v>
      </c>
      <c r="G63" s="29">
        <v>12000</v>
      </c>
      <c r="H63" s="29">
        <v>2000</v>
      </c>
      <c r="I63" s="29"/>
      <c r="J63" s="172" t="s">
        <v>209</v>
      </c>
      <c r="K63" s="172" t="s">
        <v>209</v>
      </c>
    </row>
    <row r="64" spans="1:11" s="75" customFormat="1" x14ac:dyDescent="0.3">
      <c r="A64" s="115">
        <v>23</v>
      </c>
      <c r="B64" s="116" t="s">
        <v>89</v>
      </c>
      <c r="C64" s="107"/>
      <c r="D64" s="29">
        <v>200</v>
      </c>
      <c r="E64" s="29"/>
      <c r="F64" s="105"/>
      <c r="G64" s="29">
        <v>200</v>
      </c>
      <c r="H64" s="29"/>
      <c r="I64" s="29"/>
      <c r="J64" s="172" t="s">
        <v>210</v>
      </c>
      <c r="K64" s="77"/>
    </row>
    <row r="65" spans="1:12" s="75" customFormat="1" x14ac:dyDescent="0.3">
      <c r="A65" s="115">
        <v>24</v>
      </c>
      <c r="B65" s="116" t="s">
        <v>90</v>
      </c>
      <c r="C65" s="107">
        <v>1870</v>
      </c>
      <c r="D65" s="29">
        <v>2000</v>
      </c>
      <c r="E65" s="29">
        <v>91.97</v>
      </c>
      <c r="F65" s="105">
        <f t="shared" si="5"/>
        <v>4.5984999999999998E-2</v>
      </c>
      <c r="G65" s="29">
        <v>250</v>
      </c>
      <c r="H65" s="29">
        <v>250</v>
      </c>
      <c r="I65" s="29"/>
      <c r="J65" s="172"/>
      <c r="K65" s="77"/>
    </row>
    <row r="66" spans="1:12" s="75" customFormat="1" ht="28.8" x14ac:dyDescent="0.3">
      <c r="A66" s="115">
        <v>26</v>
      </c>
      <c r="B66" s="116" t="s">
        <v>91</v>
      </c>
      <c r="C66" s="107"/>
      <c r="D66" s="29">
        <v>100</v>
      </c>
      <c r="E66" s="29"/>
      <c r="F66" s="105"/>
      <c r="G66" s="29">
        <v>100</v>
      </c>
      <c r="H66" s="29">
        <v>100</v>
      </c>
      <c r="I66" s="29"/>
      <c r="J66" s="172"/>
      <c r="K66" s="77"/>
    </row>
    <row r="67" spans="1:12" s="75" customFormat="1" ht="28.8" x14ac:dyDescent="0.3">
      <c r="A67" s="115">
        <v>27</v>
      </c>
      <c r="B67" s="116" t="s">
        <v>92</v>
      </c>
      <c r="C67" s="107"/>
      <c r="D67" s="29">
        <v>750</v>
      </c>
      <c r="E67" s="29"/>
      <c r="F67" s="105"/>
      <c r="G67" s="29">
        <v>750</v>
      </c>
      <c r="H67" s="29">
        <v>750</v>
      </c>
      <c r="I67" s="29"/>
      <c r="J67" s="172"/>
      <c r="K67" s="77"/>
      <c r="L67" s="81"/>
    </row>
    <row r="68" spans="1:12" s="75" customFormat="1" ht="28.8" x14ac:dyDescent="0.3">
      <c r="A68" s="115">
        <v>30</v>
      </c>
      <c r="B68" s="116" t="s">
        <v>93</v>
      </c>
      <c r="C68" s="107">
        <v>441.19</v>
      </c>
      <c r="D68" s="29">
        <v>750</v>
      </c>
      <c r="E68" s="29">
        <v>34.479999999999997</v>
      </c>
      <c r="F68" s="105">
        <f t="shared" si="5"/>
        <v>4.5973333333333331E-2</v>
      </c>
      <c r="G68" s="29">
        <v>750</v>
      </c>
      <c r="H68" s="29">
        <v>750</v>
      </c>
      <c r="I68" s="29"/>
      <c r="J68" s="172"/>
      <c r="K68" s="77"/>
    </row>
    <row r="69" spans="1:12" s="75" customFormat="1" x14ac:dyDescent="0.3">
      <c r="A69" s="115">
        <v>32</v>
      </c>
      <c r="B69" s="116" t="s">
        <v>94</v>
      </c>
      <c r="C69" s="107">
        <v>1308.8</v>
      </c>
      <c r="D69" s="29">
        <v>500</v>
      </c>
      <c r="E69" s="29">
        <v>67.099999999999994</v>
      </c>
      <c r="F69" s="105">
        <f t="shared" si="5"/>
        <v>0.13419999999999999</v>
      </c>
      <c r="G69" s="29">
        <v>50</v>
      </c>
      <c r="H69" s="29">
        <v>200</v>
      </c>
      <c r="I69" s="29"/>
      <c r="J69" s="172"/>
      <c r="K69" s="77"/>
    </row>
    <row r="70" spans="1:12" s="75" customFormat="1" ht="28.8" x14ac:dyDescent="0.3">
      <c r="A70" s="115">
        <v>33</v>
      </c>
      <c r="B70" s="116" t="s">
        <v>95</v>
      </c>
      <c r="C70" s="107"/>
      <c r="D70" s="29">
        <v>500</v>
      </c>
      <c r="E70" s="29"/>
      <c r="F70" s="105"/>
      <c r="G70" s="29">
        <v>0</v>
      </c>
      <c r="H70" s="29">
        <v>500</v>
      </c>
      <c r="I70" s="29"/>
      <c r="J70" s="172"/>
      <c r="K70" s="77"/>
    </row>
    <row r="71" spans="1:12" s="75" customFormat="1" x14ac:dyDescent="0.3">
      <c r="A71" s="115">
        <v>40</v>
      </c>
      <c r="B71" s="116" t="s">
        <v>96</v>
      </c>
      <c r="C71" s="29"/>
      <c r="D71" s="29">
        <v>0</v>
      </c>
      <c r="E71" s="29"/>
      <c r="F71" s="105"/>
      <c r="G71" s="29">
        <v>0</v>
      </c>
      <c r="H71" s="29">
        <f>+G71*110%</f>
        <v>0</v>
      </c>
      <c r="I71" s="29"/>
      <c r="J71" s="172"/>
      <c r="K71" s="77"/>
    </row>
    <row r="72" spans="1:12" s="75" customFormat="1" ht="28.8" x14ac:dyDescent="0.3">
      <c r="A72" s="115">
        <v>65</v>
      </c>
      <c r="B72" s="116" t="s">
        <v>97</v>
      </c>
      <c r="C72" s="107">
        <v>441.23</v>
      </c>
      <c r="D72" s="29">
        <v>500</v>
      </c>
      <c r="E72" s="29">
        <v>1946.85</v>
      </c>
      <c r="F72" s="105">
        <f t="shared" si="5"/>
        <v>3.8936999999999999</v>
      </c>
      <c r="G72" s="29">
        <v>500</v>
      </c>
      <c r="H72" s="29">
        <v>500</v>
      </c>
      <c r="I72" s="29"/>
      <c r="J72" s="172" t="s">
        <v>224</v>
      </c>
      <c r="K72" s="172" t="s">
        <v>224</v>
      </c>
    </row>
    <row r="73" spans="1:12" s="75" customFormat="1" ht="28.8" x14ac:dyDescent="0.3">
      <c r="A73" s="115">
        <v>97</v>
      </c>
      <c r="B73" s="116" t="s">
        <v>98</v>
      </c>
      <c r="C73" s="107">
        <v>81.45</v>
      </c>
      <c r="D73" s="29">
        <v>500</v>
      </c>
      <c r="E73" s="29"/>
      <c r="F73" s="105"/>
      <c r="G73" s="29">
        <v>500</v>
      </c>
      <c r="H73" s="29">
        <v>500</v>
      </c>
      <c r="I73" s="29"/>
      <c r="J73" s="172" t="s">
        <v>99</v>
      </c>
      <c r="K73" s="77"/>
    </row>
    <row r="74" spans="1:12" s="75" customFormat="1" x14ac:dyDescent="0.3">
      <c r="A74" s="115">
        <v>125</v>
      </c>
      <c r="B74" s="116" t="s">
        <v>100</v>
      </c>
      <c r="C74" s="107"/>
      <c r="D74" s="29">
        <v>0</v>
      </c>
      <c r="E74" s="29"/>
      <c r="F74" s="105"/>
      <c r="G74" s="29">
        <v>0</v>
      </c>
      <c r="H74" s="29">
        <f>+G74*110%</f>
        <v>0</v>
      </c>
      <c r="I74" s="29"/>
      <c r="J74" s="172"/>
      <c r="K74" s="77"/>
    </row>
    <row r="75" spans="1:12" s="75" customFormat="1" x14ac:dyDescent="0.3">
      <c r="A75" s="115">
        <v>164</v>
      </c>
      <c r="B75" s="116" t="s">
        <v>101</v>
      </c>
      <c r="C75" s="107">
        <v>325.49</v>
      </c>
      <c r="D75" s="29">
        <v>1000</v>
      </c>
      <c r="E75" s="29"/>
      <c r="F75" s="105"/>
      <c r="G75" s="29">
        <v>200</v>
      </c>
      <c r="H75" s="29">
        <v>500</v>
      </c>
      <c r="I75" s="29"/>
      <c r="J75" s="172" t="s">
        <v>102</v>
      </c>
      <c r="K75" s="77"/>
    </row>
    <row r="76" spans="1:12" s="75" customFormat="1" x14ac:dyDescent="0.3">
      <c r="A76" s="115">
        <v>214</v>
      </c>
      <c r="B76" s="116" t="s">
        <v>103</v>
      </c>
      <c r="C76" s="107">
        <v>317.5</v>
      </c>
      <c r="D76" s="29">
        <v>400</v>
      </c>
      <c r="E76" s="29"/>
      <c r="F76" s="105"/>
      <c r="G76" s="29">
        <v>400</v>
      </c>
      <c r="H76" s="29">
        <v>400</v>
      </c>
      <c r="I76" s="29"/>
      <c r="J76" s="172"/>
      <c r="K76" s="77"/>
    </row>
    <row r="77" spans="1:12" s="75" customFormat="1" ht="15" thickBot="1" x14ac:dyDescent="0.35">
      <c r="A77" s="119"/>
      <c r="B77" s="120" t="s">
        <v>21</v>
      </c>
      <c r="C77" s="109">
        <f>SUM(C61:C76)</f>
        <v>7269.9899999999989</v>
      </c>
      <c r="D77" s="108">
        <f>SUM(D61:D76)</f>
        <v>10200</v>
      </c>
      <c r="E77" s="108">
        <f>SUM(E61:E76)</f>
        <v>11609.4</v>
      </c>
      <c r="F77" s="169">
        <f t="shared" si="5"/>
        <v>1.1381764705882353</v>
      </c>
      <c r="G77" s="108">
        <f>SUM(G61:G76)</f>
        <v>18200</v>
      </c>
      <c r="H77" s="29">
        <f>SUM(H61:H76)</f>
        <v>7650</v>
      </c>
      <c r="I77" s="108"/>
      <c r="J77" s="175" t="s">
        <v>223</v>
      </c>
      <c r="K77" s="77"/>
    </row>
    <row r="78" spans="1:12" s="75" customFormat="1" ht="15" thickBot="1" x14ac:dyDescent="0.35">
      <c r="A78" s="87"/>
      <c r="D78" s="85"/>
      <c r="E78" s="85"/>
      <c r="F78" s="85"/>
      <c r="G78" s="85"/>
      <c r="H78" s="85"/>
      <c r="J78" s="85"/>
    </row>
    <row r="79" spans="1:12" s="75" customFormat="1" x14ac:dyDescent="0.3">
      <c r="A79" s="312" t="s">
        <v>104</v>
      </c>
      <c r="B79" s="313"/>
      <c r="C79" s="313"/>
      <c r="D79" s="313"/>
      <c r="E79" s="313"/>
      <c r="F79" s="313"/>
      <c r="G79" s="313"/>
      <c r="H79" s="313"/>
      <c r="I79" s="313"/>
      <c r="J79" s="314"/>
    </row>
    <row r="80" spans="1:12" s="75" customFormat="1" ht="43.2" x14ac:dyDescent="0.3">
      <c r="A80" s="97" t="s">
        <v>1</v>
      </c>
      <c r="B80" s="98" t="s">
        <v>2</v>
      </c>
      <c r="C80" s="99" t="s">
        <v>198</v>
      </c>
      <c r="D80" s="99" t="s">
        <v>4</v>
      </c>
      <c r="E80" s="99" t="s">
        <v>195</v>
      </c>
      <c r="F80" s="99" t="s">
        <v>3</v>
      </c>
      <c r="G80" s="99" t="s">
        <v>196</v>
      </c>
      <c r="H80" s="99" t="s">
        <v>197</v>
      </c>
      <c r="I80" s="98" t="s">
        <v>105</v>
      </c>
      <c r="J80" s="171" t="s">
        <v>5</v>
      </c>
      <c r="K80" s="176" t="s">
        <v>245</v>
      </c>
    </row>
    <row r="81" spans="1:11" s="75" customFormat="1" x14ac:dyDescent="0.3">
      <c r="A81" s="297">
        <v>61</v>
      </c>
      <c r="B81" s="298" t="s">
        <v>106</v>
      </c>
      <c r="C81" s="299">
        <v>120</v>
      </c>
      <c r="D81" s="299">
        <v>500</v>
      </c>
      <c r="E81" s="299">
        <v>40</v>
      </c>
      <c r="F81" s="300">
        <f>E81/D81</f>
        <v>0.08</v>
      </c>
      <c r="G81" s="299">
        <v>500</v>
      </c>
      <c r="H81" s="299">
        <v>2000</v>
      </c>
      <c r="I81" s="298"/>
      <c r="J81" s="301" t="s">
        <v>282</v>
      </c>
      <c r="K81" s="298"/>
    </row>
    <row r="82" spans="1:11" s="75" customFormat="1" x14ac:dyDescent="0.3">
      <c r="A82" s="115">
        <v>186</v>
      </c>
      <c r="B82" s="116" t="s">
        <v>107</v>
      </c>
      <c r="C82" s="29">
        <v>8650</v>
      </c>
      <c r="D82" s="29">
        <v>8656</v>
      </c>
      <c r="E82" s="29"/>
      <c r="F82" s="105">
        <f t="shared" ref="F82:F83" si="6">E82/D82</f>
        <v>0</v>
      </c>
      <c r="G82" s="29">
        <v>8656</v>
      </c>
      <c r="H82" s="29">
        <v>8656</v>
      </c>
      <c r="I82" s="29"/>
      <c r="J82" s="182" t="s">
        <v>225</v>
      </c>
      <c r="K82" s="77"/>
    </row>
    <row r="83" spans="1:11" x14ac:dyDescent="0.3">
      <c r="A83" s="115">
        <v>190</v>
      </c>
      <c r="B83" s="116" t="s">
        <v>108</v>
      </c>
      <c r="C83" s="29">
        <v>18000</v>
      </c>
      <c r="D83" s="29">
        <v>25000</v>
      </c>
      <c r="E83" s="29"/>
      <c r="F83" s="105">
        <f t="shared" si="6"/>
        <v>0</v>
      </c>
      <c r="G83" s="29">
        <v>25000</v>
      </c>
      <c r="H83" s="29">
        <v>25000</v>
      </c>
      <c r="I83" s="29"/>
      <c r="J83" s="182" t="s">
        <v>226</v>
      </c>
      <c r="K83" s="78"/>
    </row>
    <row r="84" spans="1:11" ht="15" thickBot="1" x14ac:dyDescent="0.35">
      <c r="A84" s="119"/>
      <c r="B84" s="120" t="s">
        <v>21</v>
      </c>
      <c r="C84" s="108">
        <f>SUM(C81:C83)</f>
        <v>26770</v>
      </c>
      <c r="D84" s="108">
        <f>SUM(D81:D83)</f>
        <v>34156</v>
      </c>
      <c r="E84" s="108">
        <f>SUM(E81)</f>
        <v>40</v>
      </c>
      <c r="F84" s="170">
        <f>+E84/D84</f>
        <v>1.1710973181871414E-3</v>
      </c>
      <c r="G84" s="108">
        <f>SUM(G81:G83)</f>
        <v>34156</v>
      </c>
      <c r="H84" s="29">
        <f>SUM(H81:H83)</f>
        <v>35656</v>
      </c>
      <c r="I84" s="108"/>
      <c r="J84" s="175"/>
      <c r="K84" s="78"/>
    </row>
    <row r="85" spans="1:11" s="75" customFormat="1" ht="15" thickBot="1" x14ac:dyDescent="0.35">
      <c r="C85" s="89"/>
    </row>
    <row r="86" spans="1:11" s="75" customFormat="1" ht="15" customHeight="1" x14ac:dyDescent="0.3">
      <c r="A86" s="312" t="s">
        <v>150</v>
      </c>
      <c r="B86" s="313"/>
      <c r="C86" s="313"/>
      <c r="D86" s="313"/>
      <c r="E86" s="313"/>
      <c r="F86" s="313"/>
      <c r="G86" s="313"/>
      <c r="H86" s="313"/>
      <c r="I86" s="313"/>
      <c r="J86" s="314"/>
    </row>
    <row r="87" spans="1:11" s="75" customFormat="1" ht="43.2" x14ac:dyDescent="0.3">
      <c r="A87" s="97" t="s">
        <v>1</v>
      </c>
      <c r="B87" s="98" t="s">
        <v>2</v>
      </c>
      <c r="C87" s="99" t="s">
        <v>198</v>
      </c>
      <c r="D87" s="99" t="s">
        <v>4</v>
      </c>
      <c r="E87" s="99" t="s">
        <v>195</v>
      </c>
      <c r="F87" s="99" t="s">
        <v>3</v>
      </c>
      <c r="G87" s="99" t="s">
        <v>196</v>
      </c>
      <c r="H87" s="99" t="s">
        <v>197</v>
      </c>
      <c r="I87" s="99"/>
      <c r="J87" s="171" t="s">
        <v>5</v>
      </c>
      <c r="K87" s="176" t="s">
        <v>245</v>
      </c>
    </row>
    <row r="88" spans="1:11" s="75" customFormat="1" ht="28.8" x14ac:dyDescent="0.3">
      <c r="A88" s="76">
        <v>204</v>
      </c>
      <c r="B88" s="77" t="s">
        <v>182</v>
      </c>
      <c r="C88" s="29"/>
      <c r="D88" s="30"/>
      <c r="E88" s="30"/>
      <c r="F88" s="101"/>
      <c r="G88" s="30"/>
      <c r="H88" s="30">
        <f>+G88*105%</f>
        <v>0</v>
      </c>
      <c r="I88" s="30"/>
      <c r="J88" s="91"/>
      <c r="K88" s="77"/>
    </row>
    <row r="89" spans="1:11" s="75" customFormat="1" x14ac:dyDescent="0.3">
      <c r="A89" s="76">
        <v>45</v>
      </c>
      <c r="B89" s="77" t="s">
        <v>177</v>
      </c>
      <c r="C89" s="29"/>
      <c r="D89" s="30"/>
      <c r="E89" s="30"/>
      <c r="F89" s="101"/>
      <c r="G89" s="30"/>
      <c r="H89" s="30">
        <f t="shared" ref="H89:H124" si="7">+G89*105%</f>
        <v>0</v>
      </c>
      <c r="I89" s="30"/>
      <c r="J89" s="91"/>
      <c r="K89" s="77"/>
    </row>
    <row r="90" spans="1:11" s="75" customFormat="1" ht="28.8" x14ac:dyDescent="0.3">
      <c r="A90" s="76">
        <v>203</v>
      </c>
      <c r="B90" s="77" t="s">
        <v>181</v>
      </c>
      <c r="C90" s="29">
        <v>3037.48</v>
      </c>
      <c r="D90" s="30">
        <v>3000</v>
      </c>
      <c r="E90" s="30">
        <v>204.25</v>
      </c>
      <c r="F90" s="101">
        <f t="shared" ref="F90:F125" si="8">E90/D90</f>
        <v>6.8083333333333329E-2</v>
      </c>
      <c r="G90" s="30">
        <v>3000</v>
      </c>
      <c r="H90" s="30">
        <f t="shared" si="7"/>
        <v>3150</v>
      </c>
      <c r="I90" s="30"/>
      <c r="J90" s="91"/>
      <c r="K90" s="77"/>
    </row>
    <row r="91" spans="1:11" s="75" customFormat="1" x14ac:dyDescent="0.3">
      <c r="A91" s="76">
        <v>41</v>
      </c>
      <c r="B91" s="77" t="s">
        <v>151</v>
      </c>
      <c r="C91" s="29">
        <v>7746</v>
      </c>
      <c r="D91" s="30">
        <v>31983.25</v>
      </c>
      <c r="E91" s="30">
        <v>14613.69</v>
      </c>
      <c r="F91" s="101">
        <f t="shared" si="8"/>
        <v>0.45691697998170921</v>
      </c>
      <c r="G91" s="30">
        <v>33830</v>
      </c>
      <c r="H91" s="30">
        <f t="shared" si="7"/>
        <v>35521.5</v>
      </c>
      <c r="I91" s="30"/>
      <c r="J91" s="91" t="s">
        <v>227</v>
      </c>
      <c r="K91" s="77"/>
    </row>
    <row r="92" spans="1:11" s="75" customFormat="1" x14ac:dyDescent="0.3">
      <c r="A92" s="82">
        <v>70</v>
      </c>
      <c r="B92" s="77" t="s">
        <v>180</v>
      </c>
      <c r="C92" s="90">
        <v>919.88</v>
      </c>
      <c r="D92" s="31">
        <v>500</v>
      </c>
      <c r="E92" s="31">
        <v>90.44</v>
      </c>
      <c r="F92" s="101">
        <f t="shared" si="8"/>
        <v>0.18087999999999999</v>
      </c>
      <c r="G92" s="31">
        <v>500</v>
      </c>
      <c r="H92" s="30">
        <f t="shared" si="7"/>
        <v>525</v>
      </c>
      <c r="I92" s="31"/>
      <c r="J92" s="177"/>
      <c r="K92" s="77"/>
    </row>
    <row r="93" spans="1:11" s="75" customFormat="1" x14ac:dyDescent="0.3">
      <c r="A93" s="82">
        <v>219</v>
      </c>
      <c r="B93" s="77" t="s">
        <v>201</v>
      </c>
      <c r="C93" s="90">
        <v>1743.78</v>
      </c>
      <c r="D93" s="31">
        <v>4182.92</v>
      </c>
      <c r="E93" s="31">
        <v>2071.02</v>
      </c>
      <c r="F93" s="101">
        <f t="shared" si="8"/>
        <v>0.49511346140973289</v>
      </c>
      <c r="G93" s="31">
        <v>4182.92</v>
      </c>
      <c r="H93" s="30">
        <f t="shared" si="7"/>
        <v>4392.0660000000007</v>
      </c>
      <c r="I93" s="31"/>
      <c r="J93" s="183"/>
      <c r="K93" s="77"/>
    </row>
    <row r="94" spans="1:11" s="75" customFormat="1" ht="28.8" x14ac:dyDescent="0.3">
      <c r="A94" s="76">
        <v>225</v>
      </c>
      <c r="B94" s="77" t="s">
        <v>184</v>
      </c>
      <c r="C94" s="29">
        <v>1389.23</v>
      </c>
      <c r="D94" s="30"/>
      <c r="E94" s="30"/>
      <c r="F94" s="101"/>
      <c r="G94" s="30"/>
      <c r="H94" s="30">
        <f t="shared" si="7"/>
        <v>0</v>
      </c>
      <c r="I94" s="30"/>
      <c r="J94" s="91"/>
      <c r="K94" s="77"/>
    </row>
    <row r="95" spans="1:11" s="75" customFormat="1" x14ac:dyDescent="0.3">
      <c r="A95" s="76">
        <v>60</v>
      </c>
      <c r="B95" s="77" t="s">
        <v>155</v>
      </c>
      <c r="C95" s="29"/>
      <c r="D95" s="30"/>
      <c r="E95" s="30"/>
      <c r="F95" s="101"/>
      <c r="G95" s="30"/>
      <c r="H95" s="30">
        <f t="shared" si="7"/>
        <v>0</v>
      </c>
      <c r="I95" s="30"/>
      <c r="J95" s="91"/>
      <c r="K95" s="77"/>
    </row>
    <row r="96" spans="1:11" s="75" customFormat="1" x14ac:dyDescent="0.3">
      <c r="A96" s="76">
        <v>52</v>
      </c>
      <c r="B96" s="77" t="s">
        <v>153</v>
      </c>
      <c r="C96" s="29">
        <v>763.83</v>
      </c>
      <c r="D96" s="30">
        <v>3480.59</v>
      </c>
      <c r="E96" s="30">
        <v>1106.07</v>
      </c>
      <c r="F96" s="101">
        <f t="shared" si="8"/>
        <v>0.31778233000726885</v>
      </c>
      <c r="G96" s="30">
        <v>3480.59</v>
      </c>
      <c r="H96" s="30">
        <f t="shared" si="7"/>
        <v>3654.6195000000002</v>
      </c>
      <c r="I96" s="30"/>
      <c r="J96" s="184"/>
      <c r="K96" s="77"/>
    </row>
    <row r="97" spans="1:11" s="75" customFormat="1" x14ac:dyDescent="0.3">
      <c r="A97" s="76">
        <v>53</v>
      </c>
      <c r="B97" s="77" t="s">
        <v>164</v>
      </c>
      <c r="C97" s="29"/>
      <c r="D97" s="30"/>
      <c r="E97" s="30"/>
      <c r="F97" s="101"/>
      <c r="G97" s="30"/>
      <c r="H97" s="30">
        <f t="shared" si="7"/>
        <v>0</v>
      </c>
      <c r="I97" s="30"/>
      <c r="J97" s="91"/>
      <c r="K97" s="77"/>
    </row>
    <row r="98" spans="1:11" s="75" customFormat="1" x14ac:dyDescent="0.3">
      <c r="A98" s="76">
        <v>54</v>
      </c>
      <c r="B98" s="77" t="s">
        <v>160</v>
      </c>
      <c r="C98" s="29"/>
      <c r="D98" s="30"/>
      <c r="E98" s="30"/>
      <c r="F98" s="101"/>
      <c r="G98" s="30"/>
      <c r="H98" s="30">
        <f t="shared" si="7"/>
        <v>0</v>
      </c>
      <c r="I98" s="30"/>
      <c r="J98" s="91"/>
      <c r="K98" s="77"/>
    </row>
    <row r="99" spans="1:11" s="75" customFormat="1" x14ac:dyDescent="0.3">
      <c r="A99" s="76">
        <v>56</v>
      </c>
      <c r="B99" s="77" t="s">
        <v>168</v>
      </c>
      <c r="C99" s="29"/>
      <c r="D99" s="30"/>
      <c r="E99" s="30"/>
      <c r="F99" s="101"/>
      <c r="G99" s="30"/>
      <c r="H99" s="30">
        <f t="shared" si="7"/>
        <v>0</v>
      </c>
      <c r="I99" s="30"/>
      <c r="J99" s="91"/>
      <c r="K99" s="77"/>
    </row>
    <row r="100" spans="1:11" s="75" customFormat="1" ht="28.8" x14ac:dyDescent="0.3">
      <c r="A100" s="76">
        <v>58</v>
      </c>
      <c r="B100" s="77" t="s">
        <v>175</v>
      </c>
      <c r="C100" s="29"/>
      <c r="D100" s="30"/>
      <c r="E100" s="30"/>
      <c r="F100" s="101"/>
      <c r="G100" s="30"/>
      <c r="H100" s="30">
        <f t="shared" si="7"/>
        <v>0</v>
      </c>
      <c r="I100" s="30"/>
      <c r="J100" s="91"/>
      <c r="K100" s="77"/>
    </row>
    <row r="101" spans="1:11" s="75" customFormat="1" x14ac:dyDescent="0.3">
      <c r="A101" s="76">
        <v>183</v>
      </c>
      <c r="B101" s="77" t="s">
        <v>152</v>
      </c>
      <c r="C101" s="29"/>
      <c r="D101" s="30">
        <v>7164.25</v>
      </c>
      <c r="E101" s="30">
        <v>1786.11</v>
      </c>
      <c r="F101" s="101">
        <f t="shared" si="8"/>
        <v>0.24930872038245452</v>
      </c>
      <c r="G101" s="30">
        <v>4762.96</v>
      </c>
      <c r="H101" s="30">
        <v>7200</v>
      </c>
      <c r="I101" s="30"/>
      <c r="J101" s="91"/>
      <c r="K101" s="77"/>
    </row>
    <row r="102" spans="1:11" s="75" customFormat="1" ht="28.8" x14ac:dyDescent="0.3">
      <c r="A102" s="76">
        <v>209</v>
      </c>
      <c r="B102" s="77" t="s">
        <v>167</v>
      </c>
      <c r="C102" s="29">
        <v>1756.39</v>
      </c>
      <c r="D102" s="30">
        <v>1406.85</v>
      </c>
      <c r="E102" s="30">
        <v>974.09</v>
      </c>
      <c r="F102" s="101">
        <f t="shared" si="8"/>
        <v>0.69239080214663973</v>
      </c>
      <c r="G102" s="30">
        <v>1406.85</v>
      </c>
      <c r="H102" s="30">
        <f t="shared" si="7"/>
        <v>1477.1924999999999</v>
      </c>
      <c r="I102" s="30"/>
      <c r="J102" s="91"/>
      <c r="K102" s="77"/>
    </row>
    <row r="103" spans="1:11" s="75" customFormat="1" x14ac:dyDescent="0.3">
      <c r="A103" s="76">
        <v>55</v>
      </c>
      <c r="B103" s="77" t="s">
        <v>163</v>
      </c>
      <c r="C103" s="29">
        <v>1624.41</v>
      </c>
      <c r="D103" s="30">
        <v>1523.96</v>
      </c>
      <c r="E103" s="30">
        <v>1002.91</v>
      </c>
      <c r="F103" s="101">
        <f t="shared" si="8"/>
        <v>0.65809470064831099</v>
      </c>
      <c r="G103" s="30">
        <v>1523.96</v>
      </c>
      <c r="H103" s="30">
        <f t="shared" si="7"/>
        <v>1600.1580000000001</v>
      </c>
      <c r="I103" s="30"/>
      <c r="J103" s="91"/>
      <c r="K103" s="77" t="s">
        <v>248</v>
      </c>
    </row>
    <row r="104" spans="1:11" s="75" customFormat="1" x14ac:dyDescent="0.3">
      <c r="A104" s="76">
        <v>57</v>
      </c>
      <c r="B104" s="77" t="s">
        <v>159</v>
      </c>
      <c r="C104" s="29"/>
      <c r="D104" s="30">
        <v>1406.85</v>
      </c>
      <c r="E104" s="30"/>
      <c r="F104" s="101"/>
      <c r="G104" s="30">
        <v>1406.85</v>
      </c>
      <c r="H104" s="30">
        <f t="shared" si="7"/>
        <v>1477.1924999999999</v>
      </c>
      <c r="I104" s="30"/>
      <c r="J104" s="91"/>
      <c r="K104" s="77"/>
    </row>
    <row r="105" spans="1:11" s="75" customFormat="1" ht="28.8" x14ac:dyDescent="0.3">
      <c r="A105" s="76">
        <v>59</v>
      </c>
      <c r="B105" s="77" t="s">
        <v>174</v>
      </c>
      <c r="C105" s="29">
        <v>663.49</v>
      </c>
      <c r="D105" s="30">
        <v>586.21</v>
      </c>
      <c r="E105" s="30">
        <v>288.3</v>
      </c>
      <c r="F105" s="101">
        <f t="shared" si="8"/>
        <v>0.49180327868852458</v>
      </c>
      <c r="G105" s="30">
        <v>586.21</v>
      </c>
      <c r="H105" s="30">
        <f t="shared" si="7"/>
        <v>615.52050000000008</v>
      </c>
      <c r="I105" s="30"/>
      <c r="J105" s="91"/>
      <c r="K105" s="77"/>
    </row>
    <row r="106" spans="1:11" s="75" customFormat="1" x14ac:dyDescent="0.3">
      <c r="A106" s="82">
        <v>224</v>
      </c>
      <c r="B106" s="77" t="s">
        <v>156</v>
      </c>
      <c r="C106" s="90">
        <v>887.09</v>
      </c>
      <c r="D106" s="31">
        <v>1478.56</v>
      </c>
      <c r="E106" s="31">
        <v>481.29</v>
      </c>
      <c r="F106" s="101">
        <f t="shared" si="8"/>
        <v>0.32551266096742781</v>
      </c>
      <c r="G106" s="31">
        <v>1478.56</v>
      </c>
      <c r="H106" s="30">
        <f t="shared" si="7"/>
        <v>1552.4880000000001</v>
      </c>
      <c r="I106" s="31"/>
      <c r="J106" s="91"/>
      <c r="K106" s="77"/>
    </row>
    <row r="107" spans="1:11" s="75" customFormat="1" x14ac:dyDescent="0.3">
      <c r="A107" s="76">
        <v>212</v>
      </c>
      <c r="B107" s="77" t="s">
        <v>171</v>
      </c>
      <c r="C107" s="29">
        <v>3962.9</v>
      </c>
      <c r="D107" s="30"/>
      <c r="E107" s="30"/>
      <c r="F107" s="101"/>
      <c r="G107" s="30"/>
      <c r="H107" s="30">
        <f t="shared" si="7"/>
        <v>0</v>
      </c>
      <c r="I107" s="30"/>
      <c r="J107" s="91"/>
      <c r="K107" s="77"/>
    </row>
    <row r="108" spans="1:11" s="75" customFormat="1" x14ac:dyDescent="0.3">
      <c r="A108" s="76">
        <v>42</v>
      </c>
      <c r="B108" s="77" t="s">
        <v>162</v>
      </c>
      <c r="C108" s="29">
        <v>6525.16</v>
      </c>
      <c r="D108" s="30">
        <v>6803.4</v>
      </c>
      <c r="E108" s="30">
        <v>4495.09</v>
      </c>
      <c r="F108" s="101">
        <f t="shared" si="8"/>
        <v>0.66071229091336692</v>
      </c>
      <c r="G108" s="30">
        <v>7368.4</v>
      </c>
      <c r="H108" s="30">
        <f t="shared" si="7"/>
        <v>7736.82</v>
      </c>
      <c r="I108" s="30"/>
      <c r="J108" s="91" t="s">
        <v>229</v>
      </c>
      <c r="K108" s="77" t="s">
        <v>248</v>
      </c>
    </row>
    <row r="109" spans="1:11" s="75" customFormat="1" x14ac:dyDescent="0.3">
      <c r="A109" s="82">
        <v>43</v>
      </c>
      <c r="B109" s="77" t="s">
        <v>158</v>
      </c>
      <c r="C109" s="90"/>
      <c r="D109" s="31">
        <v>6280.6</v>
      </c>
      <c r="E109" s="31">
        <v>1577.3</v>
      </c>
      <c r="F109" s="101">
        <f t="shared" si="8"/>
        <v>0.25113842626500649</v>
      </c>
      <c r="G109" s="31">
        <v>7368.4</v>
      </c>
      <c r="H109" s="30">
        <f t="shared" si="7"/>
        <v>7736.82</v>
      </c>
      <c r="I109" s="31"/>
      <c r="J109" s="177" t="s">
        <v>229</v>
      </c>
      <c r="K109" s="77"/>
    </row>
    <row r="110" spans="1:11" s="75" customFormat="1" x14ac:dyDescent="0.3">
      <c r="A110" s="82">
        <v>188</v>
      </c>
      <c r="B110" s="77" t="s">
        <v>166</v>
      </c>
      <c r="C110" s="90">
        <v>6022.72</v>
      </c>
      <c r="D110" s="31">
        <v>6280.6</v>
      </c>
      <c r="E110" s="31">
        <v>4469.58</v>
      </c>
      <c r="F110" s="101">
        <f t="shared" si="8"/>
        <v>0.71164856860809467</v>
      </c>
      <c r="G110" s="31">
        <v>7368.4</v>
      </c>
      <c r="H110" s="30">
        <f t="shared" si="7"/>
        <v>7736.82</v>
      </c>
      <c r="I110" s="31"/>
      <c r="J110" s="183" t="s">
        <v>229</v>
      </c>
      <c r="K110" s="77"/>
    </row>
    <row r="111" spans="1:11" s="75" customFormat="1" x14ac:dyDescent="0.3">
      <c r="A111" s="82">
        <v>222</v>
      </c>
      <c r="B111" s="77" t="s">
        <v>185</v>
      </c>
      <c r="C111" s="90">
        <v>1000</v>
      </c>
      <c r="D111" s="31">
        <v>500</v>
      </c>
      <c r="E111" s="31"/>
      <c r="F111" s="101"/>
      <c r="G111" s="31">
        <v>500</v>
      </c>
      <c r="H111" s="30">
        <f t="shared" si="7"/>
        <v>525</v>
      </c>
      <c r="I111" s="31"/>
      <c r="J111" s="183"/>
      <c r="K111" s="77"/>
    </row>
    <row r="112" spans="1:11" s="75" customFormat="1" x14ac:dyDescent="0.3">
      <c r="A112" s="76">
        <v>44</v>
      </c>
      <c r="B112" s="77" t="s">
        <v>173</v>
      </c>
      <c r="C112" s="29">
        <v>2509.52</v>
      </c>
      <c r="D112" s="30">
        <v>2617</v>
      </c>
      <c r="E112" s="30">
        <v>1287</v>
      </c>
      <c r="F112" s="101">
        <f t="shared" si="8"/>
        <v>0.49178448605273212</v>
      </c>
      <c r="G112" s="30">
        <v>2834</v>
      </c>
      <c r="H112" s="30">
        <f t="shared" si="7"/>
        <v>2975.7000000000003</v>
      </c>
      <c r="I112" s="30"/>
      <c r="J112" s="172" t="s">
        <v>229</v>
      </c>
      <c r="K112" s="77"/>
    </row>
    <row r="113" spans="1:11" s="75" customFormat="1" x14ac:dyDescent="0.3">
      <c r="A113" s="76">
        <v>223</v>
      </c>
      <c r="B113" s="77" t="s">
        <v>157</v>
      </c>
      <c r="C113" s="29">
        <v>108.88</v>
      </c>
      <c r="D113" s="30">
        <v>75</v>
      </c>
      <c r="E113" s="30">
        <v>48.24</v>
      </c>
      <c r="F113" s="101">
        <f t="shared" si="8"/>
        <v>0.64319999999999999</v>
      </c>
      <c r="G113" s="30">
        <v>75</v>
      </c>
      <c r="H113" s="30">
        <f t="shared" si="7"/>
        <v>78.75</v>
      </c>
      <c r="I113" s="30"/>
      <c r="J113" s="91"/>
      <c r="K113" s="77"/>
    </row>
    <row r="114" spans="1:11" s="75" customFormat="1" x14ac:dyDescent="0.3">
      <c r="A114" s="76">
        <v>211</v>
      </c>
      <c r="B114" s="77" t="s">
        <v>172</v>
      </c>
      <c r="C114" s="29">
        <v>2492.4</v>
      </c>
      <c r="D114" s="30"/>
      <c r="E114" s="30"/>
      <c r="F114" s="101"/>
      <c r="G114" s="30"/>
      <c r="H114" s="30">
        <f t="shared" si="7"/>
        <v>0</v>
      </c>
      <c r="I114" s="30"/>
      <c r="J114" s="91"/>
      <c r="K114" s="77"/>
    </row>
    <row r="115" spans="1:11" s="75" customFormat="1" x14ac:dyDescent="0.3">
      <c r="A115" s="76">
        <v>46</v>
      </c>
      <c r="B115" s="77" t="s">
        <v>154</v>
      </c>
      <c r="C115" s="29">
        <v>4.59</v>
      </c>
      <c r="D115" s="30">
        <v>150</v>
      </c>
      <c r="E115" s="30">
        <v>5.22</v>
      </c>
      <c r="F115" s="101">
        <f t="shared" si="8"/>
        <v>3.4799999999999998E-2</v>
      </c>
      <c r="G115" s="30">
        <v>150</v>
      </c>
      <c r="H115" s="30">
        <f t="shared" si="7"/>
        <v>157.5</v>
      </c>
      <c r="I115" s="30"/>
      <c r="J115" s="91"/>
      <c r="K115" s="77"/>
    </row>
    <row r="116" spans="1:11" s="75" customFormat="1" x14ac:dyDescent="0.3">
      <c r="A116" s="76">
        <v>48</v>
      </c>
      <c r="B116" s="77" t="s">
        <v>161</v>
      </c>
      <c r="C116" s="29"/>
      <c r="D116" s="30"/>
      <c r="E116" s="30"/>
      <c r="F116" s="101"/>
      <c r="G116" s="30"/>
      <c r="H116" s="30">
        <f t="shared" si="7"/>
        <v>0</v>
      </c>
      <c r="I116" s="30"/>
      <c r="J116" s="173"/>
      <c r="K116" s="77"/>
    </row>
    <row r="117" spans="1:11" s="75" customFormat="1" x14ac:dyDescent="0.3">
      <c r="A117" s="76">
        <v>189</v>
      </c>
      <c r="B117" s="77" t="s">
        <v>169</v>
      </c>
      <c r="C117" s="29">
        <v>1.4</v>
      </c>
      <c r="D117" s="30">
        <v>25</v>
      </c>
      <c r="E117" s="30"/>
      <c r="F117" s="101">
        <f t="shared" si="8"/>
        <v>0</v>
      </c>
      <c r="G117" s="30">
        <v>25</v>
      </c>
      <c r="H117" s="30">
        <f t="shared" si="7"/>
        <v>26.25</v>
      </c>
      <c r="I117" s="30"/>
      <c r="J117" s="91"/>
      <c r="K117" s="77"/>
    </row>
    <row r="118" spans="1:11" s="75" customFormat="1" x14ac:dyDescent="0.3">
      <c r="A118" s="76">
        <v>47</v>
      </c>
      <c r="B118" s="77" t="s">
        <v>165</v>
      </c>
      <c r="C118" s="29">
        <v>34.799999999999997</v>
      </c>
      <c r="D118" s="30">
        <v>25</v>
      </c>
      <c r="E118" s="30"/>
      <c r="F118" s="101">
        <f t="shared" si="8"/>
        <v>0</v>
      </c>
      <c r="G118" s="30">
        <v>25</v>
      </c>
      <c r="H118" s="30">
        <f t="shared" si="7"/>
        <v>26.25</v>
      </c>
      <c r="I118" s="30"/>
      <c r="J118" s="91"/>
      <c r="K118" s="77"/>
    </row>
    <row r="119" spans="1:11" s="75" customFormat="1" x14ac:dyDescent="0.3">
      <c r="A119" s="76">
        <v>49</v>
      </c>
      <c r="B119" s="77" t="s">
        <v>176</v>
      </c>
      <c r="C119" s="29"/>
      <c r="D119" s="30"/>
      <c r="E119" s="30"/>
      <c r="F119" s="101"/>
      <c r="G119" s="30"/>
      <c r="H119" s="30">
        <f t="shared" si="7"/>
        <v>0</v>
      </c>
      <c r="I119" s="30"/>
      <c r="J119" s="91"/>
      <c r="K119" s="77"/>
    </row>
    <row r="120" spans="1:11" s="75" customFormat="1" x14ac:dyDescent="0.3">
      <c r="A120" s="76">
        <v>51</v>
      </c>
      <c r="B120" s="91" t="s">
        <v>179</v>
      </c>
      <c r="C120" s="29">
        <v>298.23</v>
      </c>
      <c r="D120" s="30">
        <v>200</v>
      </c>
      <c r="E120" s="30">
        <v>157.26</v>
      </c>
      <c r="F120" s="101">
        <f t="shared" si="8"/>
        <v>0.7863</v>
      </c>
      <c r="G120" s="30">
        <v>200</v>
      </c>
      <c r="H120" s="30">
        <f t="shared" si="7"/>
        <v>210</v>
      </c>
      <c r="I120" s="30"/>
      <c r="J120" s="91"/>
      <c r="K120" s="77" t="s">
        <v>249</v>
      </c>
    </row>
    <row r="121" spans="1:11" s="75" customFormat="1" x14ac:dyDescent="0.3">
      <c r="A121" s="76">
        <v>218</v>
      </c>
      <c r="B121" s="77" t="s">
        <v>200</v>
      </c>
      <c r="C121" s="29">
        <v>12779.84</v>
      </c>
      <c r="D121" s="30">
        <v>18673.759999999998</v>
      </c>
      <c r="E121" s="30">
        <v>8827.48</v>
      </c>
      <c r="F121" s="101">
        <f t="shared" si="8"/>
        <v>0.4727210802752097</v>
      </c>
      <c r="G121" s="110">
        <v>19947.2</v>
      </c>
      <c r="H121" s="30">
        <f t="shared" si="7"/>
        <v>20944.560000000001</v>
      </c>
      <c r="I121" s="30"/>
      <c r="J121" s="91" t="s">
        <v>228</v>
      </c>
      <c r="K121" s="77"/>
    </row>
    <row r="122" spans="1:11" s="75" customFormat="1" x14ac:dyDescent="0.3">
      <c r="A122" s="82">
        <v>210</v>
      </c>
      <c r="B122" s="77" t="s">
        <v>170</v>
      </c>
      <c r="C122" s="90">
        <v>37561.760000000002</v>
      </c>
      <c r="D122" s="31">
        <v>2042.4</v>
      </c>
      <c r="E122" s="31"/>
      <c r="F122" s="101">
        <f t="shared" si="8"/>
        <v>0</v>
      </c>
      <c r="G122" s="31">
        <v>2042.4</v>
      </c>
      <c r="H122" s="30">
        <v>0</v>
      </c>
      <c r="I122" s="31"/>
      <c r="J122" s="91"/>
      <c r="K122" s="77"/>
    </row>
    <row r="123" spans="1:11" s="75" customFormat="1" x14ac:dyDescent="0.3">
      <c r="A123" s="82">
        <v>50</v>
      </c>
      <c r="B123" s="83" t="s">
        <v>178</v>
      </c>
      <c r="C123" s="90"/>
      <c r="D123" s="31"/>
      <c r="E123" s="31"/>
      <c r="F123" s="101"/>
      <c r="G123" s="31"/>
      <c r="H123" s="30">
        <f t="shared" si="7"/>
        <v>0</v>
      </c>
      <c r="I123" s="31"/>
      <c r="J123" s="91"/>
      <c r="K123" s="77"/>
    </row>
    <row r="124" spans="1:11" s="75" customFormat="1" x14ac:dyDescent="0.3">
      <c r="A124" s="82">
        <v>217</v>
      </c>
      <c r="B124" s="83" t="s">
        <v>183</v>
      </c>
      <c r="C124" s="90">
        <v>6597.48</v>
      </c>
      <c r="D124" s="31"/>
      <c r="E124" s="31"/>
      <c r="F124" s="101"/>
      <c r="G124" s="31"/>
      <c r="H124" s="30">
        <f t="shared" si="7"/>
        <v>0</v>
      </c>
      <c r="I124" s="31"/>
      <c r="J124" s="183"/>
      <c r="K124" s="77"/>
    </row>
    <row r="125" spans="1:11" s="75" customFormat="1" ht="15" thickBot="1" x14ac:dyDescent="0.35">
      <c r="A125" s="79"/>
      <c r="B125" s="120" t="s">
        <v>21</v>
      </c>
      <c r="C125" s="108">
        <f>SUM(C88:C124)</f>
        <v>100431.26</v>
      </c>
      <c r="D125" s="108">
        <f>SUM(D88:D124)</f>
        <v>100386.19999999998</v>
      </c>
      <c r="E125" s="108">
        <f>SUM(E88:E124)</f>
        <v>43485.34</v>
      </c>
      <c r="F125" s="169">
        <f t="shared" si="8"/>
        <v>0.43318045707477726</v>
      </c>
      <c r="G125" s="108">
        <f>SUM(G88:G124)</f>
        <v>104062.69999999997</v>
      </c>
      <c r="H125" s="30">
        <f>SUM(H88:H124)</f>
        <v>109320.20700000001</v>
      </c>
      <c r="I125" s="111"/>
      <c r="J125" s="185"/>
      <c r="K125" s="77"/>
    </row>
    <row r="126" spans="1:11" s="75" customFormat="1" ht="15" thickBot="1" x14ac:dyDescent="0.35">
      <c r="A126" s="80"/>
      <c r="C126" s="89"/>
    </row>
    <row r="127" spans="1:11" s="75" customFormat="1" x14ac:dyDescent="0.3">
      <c r="A127" s="312" t="s">
        <v>186</v>
      </c>
      <c r="B127" s="313"/>
      <c r="C127" s="313"/>
      <c r="D127" s="313"/>
      <c r="E127" s="313"/>
      <c r="F127" s="313"/>
      <c r="G127" s="313"/>
      <c r="H127" s="313"/>
      <c r="I127" s="313"/>
      <c r="J127" s="314"/>
    </row>
    <row r="128" spans="1:11" s="75" customFormat="1" ht="43.2" x14ac:dyDescent="0.3">
      <c r="A128" s="97" t="s">
        <v>1</v>
      </c>
      <c r="B128" s="98" t="s">
        <v>2</v>
      </c>
      <c r="C128" s="99" t="s">
        <v>198</v>
      </c>
      <c r="D128" s="99" t="s">
        <v>4</v>
      </c>
      <c r="E128" s="99" t="s">
        <v>195</v>
      </c>
      <c r="F128" s="99" t="s">
        <v>3</v>
      </c>
      <c r="G128" s="99" t="s">
        <v>196</v>
      </c>
      <c r="H128" s="99" t="s">
        <v>197</v>
      </c>
      <c r="I128" s="99"/>
      <c r="J128" s="171" t="s">
        <v>5</v>
      </c>
      <c r="K128" s="176" t="s">
        <v>245</v>
      </c>
    </row>
    <row r="129" spans="1:13" s="75" customFormat="1" x14ac:dyDescent="0.3">
      <c r="A129" s="76">
        <v>35</v>
      </c>
      <c r="B129" s="77" t="s">
        <v>187</v>
      </c>
      <c r="C129" s="29"/>
      <c r="D129" s="30">
        <v>1000</v>
      </c>
      <c r="E129" s="30"/>
      <c r="F129" s="101"/>
      <c r="G129" s="30">
        <v>1000</v>
      </c>
      <c r="H129" s="30">
        <f>+G129*110%</f>
        <v>1100</v>
      </c>
      <c r="I129" s="30"/>
      <c r="J129" s="91"/>
      <c r="K129" s="77"/>
    </row>
    <row r="130" spans="1:13" s="75" customFormat="1" x14ac:dyDescent="0.3">
      <c r="A130" s="76">
        <v>36</v>
      </c>
      <c r="B130" s="77" t="s">
        <v>188</v>
      </c>
      <c r="C130" s="29">
        <v>4973.16</v>
      </c>
      <c r="D130" s="30">
        <v>5000</v>
      </c>
      <c r="E130" s="30">
        <v>1389.25</v>
      </c>
      <c r="F130" s="101">
        <f t="shared" ref="F130:F133" si="9">E130/D130</f>
        <v>0.27784999999999999</v>
      </c>
      <c r="G130" s="30">
        <v>5000</v>
      </c>
      <c r="H130" s="30">
        <v>5000</v>
      </c>
      <c r="I130" s="30"/>
      <c r="J130" s="91"/>
      <c r="K130" s="77"/>
    </row>
    <row r="131" spans="1:13" s="75" customFormat="1" x14ac:dyDescent="0.3">
      <c r="A131" s="76">
        <v>37</v>
      </c>
      <c r="B131" s="77" t="s">
        <v>189</v>
      </c>
      <c r="C131" s="29">
        <v>9634.9599999999991</v>
      </c>
      <c r="D131" s="30">
        <v>13500</v>
      </c>
      <c r="E131" s="30">
        <v>4773.3599999999997</v>
      </c>
      <c r="F131" s="101">
        <f t="shared" si="9"/>
        <v>0.35358222222222219</v>
      </c>
      <c r="G131" s="30">
        <v>13500</v>
      </c>
      <c r="H131" s="30">
        <f>+G131*110%</f>
        <v>14850.000000000002</v>
      </c>
      <c r="I131" s="30"/>
      <c r="J131" s="91"/>
      <c r="K131" s="77"/>
    </row>
    <row r="132" spans="1:13" s="75" customFormat="1" x14ac:dyDescent="0.3">
      <c r="A132" s="297">
        <v>163</v>
      </c>
      <c r="B132" s="298" t="s">
        <v>190</v>
      </c>
      <c r="C132" s="299">
        <v>2712.49</v>
      </c>
      <c r="D132" s="299">
        <v>6500</v>
      </c>
      <c r="E132" s="299"/>
      <c r="F132" s="300"/>
      <c r="G132" s="299">
        <v>6500</v>
      </c>
      <c r="H132" s="299">
        <v>43000</v>
      </c>
      <c r="I132" s="299"/>
      <c r="J132" s="301" t="s">
        <v>282</v>
      </c>
      <c r="K132" s="298"/>
    </row>
    <row r="133" spans="1:13" s="75" customFormat="1" ht="15" thickBot="1" x14ac:dyDescent="0.35">
      <c r="A133" s="79"/>
      <c r="B133" s="103" t="s">
        <v>21</v>
      </c>
      <c r="C133" s="108">
        <f>SUM(C130:C132)</f>
        <v>17320.61</v>
      </c>
      <c r="D133" s="88">
        <f>SUM(D129:D132)</f>
        <v>26000</v>
      </c>
      <c r="E133" s="88">
        <f>SUM(E129:E132)</f>
        <v>6162.61</v>
      </c>
      <c r="F133" s="169">
        <f t="shared" si="9"/>
        <v>0.23702346153846152</v>
      </c>
      <c r="G133" s="88">
        <f>SUM(G129:G132)</f>
        <v>26000</v>
      </c>
      <c r="H133" s="30">
        <f>SUM(H129:H132)</f>
        <v>63950</v>
      </c>
      <c r="I133" s="92"/>
      <c r="J133" s="186"/>
      <c r="K133" s="77"/>
    </row>
    <row r="134" spans="1:13" s="75" customFormat="1" ht="15" thickBot="1" x14ac:dyDescent="0.35">
      <c r="A134" s="87"/>
      <c r="C134" s="84"/>
      <c r="D134" s="85"/>
      <c r="E134" s="85"/>
      <c r="F134" s="85"/>
      <c r="G134" s="85"/>
      <c r="H134" s="85"/>
      <c r="I134" s="85"/>
      <c r="L134" s="81"/>
      <c r="M134" s="81"/>
    </row>
    <row r="135" spans="1:13" s="75" customFormat="1" x14ac:dyDescent="0.3">
      <c r="A135" s="312" t="s">
        <v>191</v>
      </c>
      <c r="B135" s="313"/>
      <c r="C135" s="313"/>
      <c r="D135" s="313"/>
      <c r="E135" s="313"/>
      <c r="F135" s="313"/>
      <c r="G135" s="313"/>
      <c r="H135" s="313"/>
      <c r="I135" s="313"/>
      <c r="J135" s="314"/>
    </row>
    <row r="136" spans="1:13" s="75" customFormat="1" ht="43.2" x14ac:dyDescent="0.3">
      <c r="A136" s="97" t="s">
        <v>1</v>
      </c>
      <c r="B136" s="98" t="s">
        <v>2</v>
      </c>
      <c r="C136" s="99" t="s">
        <v>198</v>
      </c>
      <c r="D136" s="99" t="s">
        <v>4</v>
      </c>
      <c r="E136" s="99" t="s">
        <v>195</v>
      </c>
      <c r="F136" s="99" t="s">
        <v>3</v>
      </c>
      <c r="G136" s="99" t="s">
        <v>196</v>
      </c>
      <c r="H136" s="99" t="s">
        <v>197</v>
      </c>
      <c r="I136" s="99"/>
      <c r="J136" s="171" t="s">
        <v>5</v>
      </c>
      <c r="K136" s="176" t="s">
        <v>245</v>
      </c>
    </row>
    <row r="137" spans="1:13" s="75" customFormat="1" x14ac:dyDescent="0.3">
      <c r="A137" s="76">
        <v>28</v>
      </c>
      <c r="B137" s="77" t="s">
        <v>192</v>
      </c>
      <c r="C137" s="104">
        <v>3071.58</v>
      </c>
      <c r="D137" s="30">
        <v>2000</v>
      </c>
      <c r="E137" s="30">
        <v>349.44</v>
      </c>
      <c r="F137" s="101">
        <f>E137/D137</f>
        <v>0.17471999999999999</v>
      </c>
      <c r="G137" s="30">
        <v>2000</v>
      </c>
      <c r="H137" s="30">
        <v>2000</v>
      </c>
      <c r="I137" s="30"/>
      <c r="J137" s="187"/>
      <c r="K137" s="77"/>
    </row>
    <row r="138" spans="1:13" s="75" customFormat="1" x14ac:dyDescent="0.3">
      <c r="A138" s="76">
        <v>29</v>
      </c>
      <c r="B138" s="77" t="s">
        <v>193</v>
      </c>
      <c r="C138" s="104">
        <v>688</v>
      </c>
      <c r="D138" s="30">
        <v>1200</v>
      </c>
      <c r="E138" s="30">
        <v>461.54</v>
      </c>
      <c r="F138" s="101">
        <f t="shared" ref="F138:F139" si="10">E138/D138</f>
        <v>0.38461666666666666</v>
      </c>
      <c r="G138" s="30">
        <v>1200</v>
      </c>
      <c r="H138" s="30">
        <v>1300</v>
      </c>
      <c r="I138" s="30"/>
      <c r="J138" s="91"/>
      <c r="K138" s="77"/>
    </row>
    <row r="139" spans="1:13" s="75" customFormat="1" ht="15" thickBot="1" x14ac:dyDescent="0.35">
      <c r="A139" s="79"/>
      <c r="B139" s="103" t="s">
        <v>21</v>
      </c>
      <c r="C139" s="108">
        <f>SUM(C137:C138)</f>
        <v>3759.58</v>
      </c>
      <c r="D139" s="88">
        <f>SUM(D137:D138)</f>
        <v>3200</v>
      </c>
      <c r="E139" s="88">
        <f>SUM(E137:E138)</f>
        <v>810.98</v>
      </c>
      <c r="F139" s="169">
        <f t="shared" si="10"/>
        <v>0.25343125</v>
      </c>
      <c r="G139" s="88">
        <f>SUM(G137:G138)</f>
        <v>3200</v>
      </c>
      <c r="H139" s="30">
        <f>SUM(H137:H138)</f>
        <v>3300</v>
      </c>
      <c r="I139" s="88"/>
      <c r="J139" s="186"/>
      <c r="K139" s="77"/>
    </row>
    <row r="140" spans="1:13" s="75" customFormat="1" ht="15" thickBot="1" x14ac:dyDescent="0.35">
      <c r="A140" s="80"/>
      <c r="C140" s="84"/>
      <c r="D140" s="85"/>
      <c r="E140" s="85"/>
      <c r="F140" s="85"/>
      <c r="G140" s="85"/>
      <c r="H140" s="85"/>
      <c r="I140" s="85"/>
    </row>
    <row r="141" spans="1:13" s="75" customFormat="1" x14ac:dyDescent="0.3">
      <c r="A141" s="312" t="s">
        <v>133</v>
      </c>
      <c r="B141" s="313"/>
      <c r="C141" s="313"/>
      <c r="D141" s="313"/>
      <c r="E141" s="313"/>
      <c r="F141" s="313"/>
      <c r="G141" s="313"/>
      <c r="H141" s="313"/>
      <c r="I141" s="313"/>
      <c r="J141" s="314"/>
    </row>
    <row r="142" spans="1:13" s="75" customFormat="1" ht="43.2" x14ac:dyDescent="0.3">
      <c r="A142" s="97" t="s">
        <v>1</v>
      </c>
      <c r="B142" s="98" t="s">
        <v>2</v>
      </c>
      <c r="C142" s="99" t="s">
        <v>198</v>
      </c>
      <c r="D142" s="99" t="s">
        <v>4</v>
      </c>
      <c r="E142" s="99" t="s">
        <v>195</v>
      </c>
      <c r="F142" s="99" t="s">
        <v>3</v>
      </c>
      <c r="G142" s="99" t="s">
        <v>196</v>
      </c>
      <c r="H142" s="99" t="s">
        <v>197</v>
      </c>
      <c r="I142" s="99"/>
      <c r="J142" s="171" t="s">
        <v>5</v>
      </c>
      <c r="K142" s="176" t="s">
        <v>245</v>
      </c>
    </row>
    <row r="143" spans="1:13" s="75" customFormat="1" x14ac:dyDescent="0.3">
      <c r="A143" s="76">
        <v>8</v>
      </c>
      <c r="B143" s="77" t="s">
        <v>134</v>
      </c>
      <c r="C143" s="104"/>
      <c r="D143" s="29">
        <v>8000</v>
      </c>
      <c r="E143" s="29">
        <v>1205.8399999999999</v>
      </c>
      <c r="F143" s="105">
        <f>E143/D143</f>
        <v>0.15073</v>
      </c>
      <c r="G143" s="29">
        <v>8000</v>
      </c>
      <c r="H143" s="29">
        <f>+G143*110%</f>
        <v>8800</v>
      </c>
      <c r="I143" s="30"/>
      <c r="J143" s="173" t="s">
        <v>230</v>
      </c>
      <c r="K143" s="77"/>
    </row>
    <row r="144" spans="1:13" s="75" customFormat="1" x14ac:dyDescent="0.3">
      <c r="A144" s="76">
        <v>9</v>
      </c>
      <c r="B144" s="77" t="s">
        <v>135</v>
      </c>
      <c r="C144" s="104">
        <v>952.5</v>
      </c>
      <c r="D144" s="30">
        <v>1200</v>
      </c>
      <c r="E144" s="30"/>
      <c r="F144" s="105">
        <f t="shared" ref="F144:F151" si="11">E144/D144</f>
        <v>0</v>
      </c>
      <c r="G144" s="30">
        <v>1200</v>
      </c>
      <c r="H144" s="29">
        <f>+G144*110%</f>
        <v>1320</v>
      </c>
      <c r="I144" s="30"/>
      <c r="J144" s="91"/>
      <c r="K144" s="77"/>
    </row>
    <row r="145" spans="1:11" s="75" customFormat="1" x14ac:dyDescent="0.3">
      <c r="A145" s="76">
        <v>10</v>
      </c>
      <c r="B145" s="77" t="s">
        <v>136</v>
      </c>
      <c r="C145" s="104">
        <v>2442.5300000000002</v>
      </c>
      <c r="D145" s="30">
        <v>1500</v>
      </c>
      <c r="E145" s="30">
        <v>1638.29</v>
      </c>
      <c r="F145" s="105">
        <f t="shared" si="11"/>
        <v>1.0921933333333333</v>
      </c>
      <c r="G145" s="30">
        <v>2250</v>
      </c>
      <c r="H145" s="29">
        <v>1500</v>
      </c>
      <c r="I145" s="30"/>
      <c r="J145" s="91" t="s">
        <v>137</v>
      </c>
      <c r="K145" s="77"/>
    </row>
    <row r="146" spans="1:11" s="75" customFormat="1" x14ac:dyDescent="0.3">
      <c r="A146" s="297">
        <v>11</v>
      </c>
      <c r="B146" s="298" t="s">
        <v>138</v>
      </c>
      <c r="C146" s="302"/>
      <c r="D146" s="299">
        <v>600</v>
      </c>
      <c r="E146" s="299">
        <v>700</v>
      </c>
      <c r="F146" s="300">
        <f t="shared" si="11"/>
        <v>1.1666666666666667</v>
      </c>
      <c r="G146" s="299">
        <v>0</v>
      </c>
      <c r="H146" s="299">
        <v>60000</v>
      </c>
      <c r="I146" s="299"/>
      <c r="J146" s="301" t="s">
        <v>282</v>
      </c>
      <c r="K146" s="298"/>
    </row>
    <row r="147" spans="1:11" s="75" customFormat="1" x14ac:dyDescent="0.3">
      <c r="A147" s="76">
        <v>12</v>
      </c>
      <c r="B147" s="77" t="s">
        <v>139</v>
      </c>
      <c r="C147" s="104">
        <v>50</v>
      </c>
      <c r="D147" s="29">
        <v>1000</v>
      </c>
      <c r="E147" s="29"/>
      <c r="F147" s="105">
        <f t="shared" si="11"/>
        <v>0</v>
      </c>
      <c r="G147" s="29">
        <v>1000</v>
      </c>
      <c r="H147" s="29">
        <v>500</v>
      </c>
      <c r="I147" s="30"/>
      <c r="J147" s="172"/>
      <c r="K147" s="77"/>
    </row>
    <row r="148" spans="1:11" s="75" customFormat="1" x14ac:dyDescent="0.3">
      <c r="A148" s="76">
        <v>13</v>
      </c>
      <c r="B148" s="77" t="s">
        <v>118</v>
      </c>
      <c r="C148" s="104"/>
      <c r="D148" s="29">
        <v>300</v>
      </c>
      <c r="E148" s="29">
        <v>134.1</v>
      </c>
      <c r="F148" s="105">
        <f t="shared" si="11"/>
        <v>0.44700000000000001</v>
      </c>
      <c r="G148" s="29">
        <v>300</v>
      </c>
      <c r="H148" s="29">
        <f>+G148*110%</f>
        <v>330</v>
      </c>
      <c r="I148" s="30"/>
      <c r="J148" s="91"/>
      <c r="K148" s="77"/>
    </row>
    <row r="149" spans="1:11" s="75" customFormat="1" x14ac:dyDescent="0.3">
      <c r="A149" s="76">
        <v>165</v>
      </c>
      <c r="B149" s="77" t="s">
        <v>140</v>
      </c>
      <c r="C149" s="107">
        <v>26</v>
      </c>
      <c r="D149" s="29">
        <v>100</v>
      </c>
      <c r="E149" s="29"/>
      <c r="F149" s="105">
        <f t="shared" si="11"/>
        <v>0</v>
      </c>
      <c r="G149" s="29">
        <v>100</v>
      </c>
      <c r="H149" s="29">
        <f>+G149*110%</f>
        <v>110.00000000000001</v>
      </c>
      <c r="I149" s="29"/>
      <c r="J149" s="172"/>
      <c r="K149" s="77"/>
    </row>
    <row r="150" spans="1:11" s="75" customFormat="1" x14ac:dyDescent="0.3">
      <c r="A150" s="76">
        <v>216</v>
      </c>
      <c r="B150" s="77" t="s">
        <v>141</v>
      </c>
      <c r="C150" s="107">
        <v>42</v>
      </c>
      <c r="D150" s="29"/>
      <c r="E150" s="29"/>
      <c r="F150" s="105"/>
      <c r="G150" s="29"/>
      <c r="H150" s="29">
        <f>+G150*110%</f>
        <v>0</v>
      </c>
      <c r="I150" s="29"/>
      <c r="J150" s="172"/>
      <c r="K150" s="77"/>
    </row>
    <row r="151" spans="1:11" s="75" customFormat="1" ht="15" thickBot="1" x14ac:dyDescent="0.35">
      <c r="A151" s="79"/>
      <c r="B151" s="103" t="s">
        <v>21</v>
      </c>
      <c r="C151" s="109">
        <f>SUM(C143:C150)</f>
        <v>3513.03</v>
      </c>
      <c r="D151" s="88">
        <f>SUM(D143:D150)</f>
        <v>12700</v>
      </c>
      <c r="E151" s="88">
        <f>SUM(E143:E150)</f>
        <v>3678.23</v>
      </c>
      <c r="F151" s="169">
        <f t="shared" si="11"/>
        <v>0.2896244094488189</v>
      </c>
      <c r="G151" s="88">
        <f>SUM(G143:G150)</f>
        <v>12850</v>
      </c>
      <c r="H151" s="29">
        <f>SUM(H143:H150)</f>
        <v>72560</v>
      </c>
      <c r="I151" s="88"/>
      <c r="J151" s="186"/>
      <c r="K151" s="77"/>
    </row>
    <row r="152" spans="1:11" s="75" customFormat="1" ht="15" thickBot="1" x14ac:dyDescent="0.35">
      <c r="A152" s="80"/>
      <c r="C152" s="84"/>
      <c r="D152" s="85"/>
      <c r="E152" s="85"/>
      <c r="F152" s="85"/>
      <c r="G152" s="85"/>
      <c r="H152" s="85"/>
      <c r="I152" s="85"/>
    </row>
    <row r="153" spans="1:11" s="75" customFormat="1" x14ac:dyDescent="0.3">
      <c r="A153" s="312" t="s">
        <v>144</v>
      </c>
      <c r="B153" s="313"/>
      <c r="C153" s="313"/>
      <c r="D153" s="313"/>
      <c r="E153" s="313"/>
      <c r="F153" s="313"/>
      <c r="G153" s="313"/>
      <c r="H153" s="313"/>
      <c r="I153" s="313"/>
      <c r="J153" s="314"/>
    </row>
    <row r="154" spans="1:11" s="75" customFormat="1" ht="43.2" x14ac:dyDescent="0.3">
      <c r="A154" s="97" t="s">
        <v>1</v>
      </c>
      <c r="B154" s="98" t="s">
        <v>2</v>
      </c>
      <c r="C154" s="99" t="s">
        <v>198</v>
      </c>
      <c r="D154" s="99" t="s">
        <v>4</v>
      </c>
      <c r="E154" s="99" t="s">
        <v>195</v>
      </c>
      <c r="F154" s="99" t="s">
        <v>3</v>
      </c>
      <c r="G154" s="99" t="s">
        <v>196</v>
      </c>
      <c r="H154" s="99" t="s">
        <v>197</v>
      </c>
      <c r="I154" s="99"/>
      <c r="J154" s="100" t="s">
        <v>5</v>
      </c>
    </row>
    <row r="155" spans="1:11" s="75" customFormat="1" x14ac:dyDescent="0.3">
      <c r="A155" s="76">
        <v>21</v>
      </c>
      <c r="B155" s="77" t="s">
        <v>145</v>
      </c>
      <c r="C155" s="104">
        <v>550</v>
      </c>
      <c r="D155" s="112"/>
      <c r="E155" s="112"/>
      <c r="F155" s="105"/>
      <c r="G155" s="112"/>
      <c r="H155" s="112">
        <f>+G155*110%</f>
        <v>0</v>
      </c>
      <c r="I155" s="30"/>
      <c r="J155" s="102" t="s">
        <v>210</v>
      </c>
    </row>
    <row r="156" spans="1:11" s="75" customFormat="1" x14ac:dyDescent="0.3">
      <c r="A156" s="76">
        <v>66</v>
      </c>
      <c r="B156" s="77" t="s">
        <v>146</v>
      </c>
      <c r="C156" s="29">
        <v>798.13</v>
      </c>
      <c r="D156" s="30">
        <v>900</v>
      </c>
      <c r="E156" s="30">
        <v>403.76</v>
      </c>
      <c r="F156" s="105">
        <f t="shared" ref="F156:F160" si="12">E156/D156</f>
        <v>0.4486222222222222</v>
      </c>
      <c r="G156" s="30">
        <v>900</v>
      </c>
      <c r="H156" s="112">
        <f>+G156*110%</f>
        <v>990.00000000000011</v>
      </c>
      <c r="I156" s="30"/>
      <c r="J156" s="27"/>
    </row>
    <row r="157" spans="1:11" s="75" customFormat="1" x14ac:dyDescent="0.3">
      <c r="A157" s="76">
        <v>126</v>
      </c>
      <c r="B157" s="77" t="s">
        <v>147</v>
      </c>
      <c r="C157" s="104">
        <v>1063.25</v>
      </c>
      <c r="D157" s="30">
        <v>1300</v>
      </c>
      <c r="E157" s="30">
        <v>592.44000000000005</v>
      </c>
      <c r="F157" s="105">
        <f t="shared" si="12"/>
        <v>0.45572307692307695</v>
      </c>
      <c r="G157" s="30">
        <v>1300</v>
      </c>
      <c r="H157" s="112">
        <f>+G157*110%</f>
        <v>1430.0000000000002</v>
      </c>
      <c r="I157" s="30"/>
      <c r="J157" s="28"/>
    </row>
    <row r="158" spans="1:11" s="75" customFormat="1" x14ac:dyDescent="0.3">
      <c r="A158" s="76">
        <v>191</v>
      </c>
      <c r="B158" s="77" t="s">
        <v>148</v>
      </c>
      <c r="C158" s="104"/>
      <c r="D158" s="30">
        <v>50</v>
      </c>
      <c r="E158" s="30"/>
      <c r="F158" s="105">
        <f t="shared" si="12"/>
        <v>0</v>
      </c>
      <c r="G158" s="30">
        <v>50</v>
      </c>
      <c r="H158" s="112">
        <f>+G158*110%</f>
        <v>55.000000000000007</v>
      </c>
      <c r="I158" s="30"/>
      <c r="J158" s="27"/>
    </row>
    <row r="159" spans="1:11" s="75" customFormat="1" x14ac:dyDescent="0.3">
      <c r="A159" s="76">
        <v>207</v>
      </c>
      <c r="B159" s="77" t="s">
        <v>149</v>
      </c>
      <c r="C159" s="107"/>
      <c r="D159" s="29">
        <v>250</v>
      </c>
      <c r="E159" s="29"/>
      <c r="F159" s="105">
        <f t="shared" si="12"/>
        <v>0</v>
      </c>
      <c r="G159" s="29">
        <v>0</v>
      </c>
      <c r="H159" s="112">
        <f>+G159*110%</f>
        <v>0</v>
      </c>
      <c r="I159" s="29"/>
      <c r="J159" s="28"/>
    </row>
    <row r="160" spans="1:11" s="75" customFormat="1" ht="15" thickBot="1" x14ac:dyDescent="0.35">
      <c r="A160" s="79"/>
      <c r="B160" s="103" t="s">
        <v>21</v>
      </c>
      <c r="C160" s="109">
        <f>SUM(C155:C159)</f>
        <v>2411.38</v>
      </c>
      <c r="D160" s="88">
        <f>SUM(D155:D159)</f>
        <v>2500</v>
      </c>
      <c r="E160" s="88">
        <f>SUM(E155:E159)</f>
        <v>996.2</v>
      </c>
      <c r="F160" s="169">
        <f t="shared" si="12"/>
        <v>0.39848</v>
      </c>
      <c r="G160" s="88">
        <f>SUM(G155:G159)</f>
        <v>2250</v>
      </c>
      <c r="H160" s="112">
        <f>SUM(H155:H159)</f>
        <v>2475.0000000000005</v>
      </c>
      <c r="I160" s="88"/>
      <c r="J160" s="113"/>
    </row>
    <row r="161" spans="1:10" s="75" customFormat="1" x14ac:dyDescent="0.3">
      <c r="A161" s="80"/>
      <c r="C161" s="84"/>
      <c r="D161" s="85"/>
      <c r="E161" s="85"/>
      <c r="F161" s="85"/>
      <c r="G161" s="85"/>
      <c r="H161" s="85"/>
      <c r="I161" s="85"/>
    </row>
    <row r="162" spans="1:10" s="75" customFormat="1" x14ac:dyDescent="0.3">
      <c r="A162" s="80"/>
      <c r="C162" s="84">
        <f t="shared" ref="C162:H162" si="13">+C160+C151+C139+C133+C125+C84+C77+C57+C50+C43+C36+C22</f>
        <v>192816.94999999995</v>
      </c>
      <c r="D162" s="84">
        <f t="shared" si="13"/>
        <v>225017.19999999998</v>
      </c>
      <c r="E162" s="84">
        <f t="shared" si="13"/>
        <v>89957.640000000014</v>
      </c>
      <c r="F162" s="114">
        <f>E162/D162</f>
        <v>0.39978117228371884</v>
      </c>
      <c r="G162" s="84">
        <f t="shared" si="13"/>
        <v>237458.70999999996</v>
      </c>
      <c r="H162" s="84">
        <f t="shared" si="13"/>
        <v>336012.55</v>
      </c>
      <c r="I162" s="85"/>
    </row>
    <row r="163" spans="1:10" s="75" customFormat="1" x14ac:dyDescent="0.3">
      <c r="A163" s="80"/>
      <c r="C163" s="84"/>
      <c r="D163" s="85"/>
      <c r="E163" s="85"/>
      <c r="F163" s="85"/>
      <c r="G163" s="85"/>
      <c r="H163" s="85"/>
      <c r="I163" s="85"/>
    </row>
    <row r="164" spans="1:10" s="75" customFormat="1" x14ac:dyDescent="0.3">
      <c r="A164" s="80"/>
      <c r="C164" s="84"/>
      <c r="D164" s="85"/>
      <c r="E164" s="85"/>
      <c r="F164" s="85"/>
      <c r="G164" s="85"/>
      <c r="H164" s="85"/>
      <c r="I164" s="85"/>
      <c r="J164" s="85"/>
    </row>
    <row r="165" spans="1:10" s="75" customFormat="1" x14ac:dyDescent="0.3">
      <c r="A165" s="80"/>
      <c r="C165" s="84"/>
      <c r="D165" s="85"/>
      <c r="E165" s="85"/>
      <c r="F165" s="85"/>
      <c r="G165" s="85"/>
      <c r="H165" s="85"/>
      <c r="I165" s="85"/>
    </row>
    <row r="166" spans="1:10" s="75" customFormat="1" x14ac:dyDescent="0.3">
      <c r="A166" s="80"/>
      <c r="C166" s="84"/>
      <c r="D166" s="85"/>
      <c r="E166" s="85"/>
      <c r="F166" s="85"/>
      <c r="G166" s="85"/>
      <c r="H166" s="85"/>
      <c r="I166" s="85"/>
    </row>
    <row r="167" spans="1:10" s="75" customFormat="1" x14ac:dyDescent="0.3">
      <c r="A167" s="80"/>
      <c r="C167" s="84"/>
      <c r="D167" s="85"/>
      <c r="E167" s="85"/>
      <c r="F167" s="85"/>
      <c r="G167" s="85"/>
      <c r="H167" s="85"/>
      <c r="I167" s="85"/>
    </row>
    <row r="168" spans="1:10" s="75" customFormat="1" x14ac:dyDescent="0.3">
      <c r="A168" s="80"/>
      <c r="C168" s="84"/>
      <c r="D168" s="85"/>
      <c r="E168" s="85"/>
      <c r="F168" s="85"/>
      <c r="G168" s="85"/>
      <c r="H168" s="85"/>
      <c r="I168" s="85"/>
    </row>
    <row r="169" spans="1:10" s="75" customFormat="1" x14ac:dyDescent="0.3">
      <c r="A169" s="80"/>
      <c r="C169" s="84"/>
      <c r="D169" s="85"/>
      <c r="E169" s="85"/>
      <c r="F169" s="85"/>
      <c r="G169" s="85"/>
      <c r="H169" s="85"/>
      <c r="I169" s="85"/>
    </row>
    <row r="170" spans="1:10" s="75" customFormat="1" x14ac:dyDescent="0.3">
      <c r="A170" s="80"/>
      <c r="C170" s="84"/>
      <c r="D170" s="85"/>
      <c r="E170" s="85"/>
      <c r="F170" s="85"/>
      <c r="G170" s="85"/>
      <c r="H170" s="85"/>
      <c r="I170" s="85"/>
    </row>
    <row r="171" spans="1:10" s="75" customFormat="1" x14ac:dyDescent="0.3">
      <c r="A171" s="80"/>
      <c r="C171" s="84"/>
      <c r="D171" s="85"/>
      <c r="E171" s="85"/>
      <c r="F171" s="85"/>
      <c r="G171" s="85"/>
      <c r="H171" s="85"/>
      <c r="I171" s="85"/>
    </row>
    <row r="172" spans="1:10" s="75" customFormat="1" x14ac:dyDescent="0.3">
      <c r="A172" s="80"/>
      <c r="B172" s="1"/>
      <c r="C172" s="4"/>
      <c r="D172" s="3"/>
      <c r="E172" s="3"/>
      <c r="F172" s="3"/>
      <c r="G172" s="3"/>
      <c r="H172" s="3"/>
      <c r="I172" s="3"/>
      <c r="J172" s="1"/>
    </row>
    <row r="173" spans="1:10" s="75" customFormat="1" x14ac:dyDescent="0.3">
      <c r="A173" s="80"/>
      <c r="B173" s="1"/>
      <c r="C173" s="4"/>
      <c r="D173" s="3"/>
      <c r="E173" s="3"/>
      <c r="F173" s="3"/>
      <c r="G173" s="3"/>
      <c r="H173" s="3"/>
      <c r="I173" s="3"/>
      <c r="J173" s="1"/>
    </row>
    <row r="174" spans="1:10" s="75" customFormat="1" x14ac:dyDescent="0.3">
      <c r="A174" s="80"/>
      <c r="B174" s="1"/>
      <c r="C174" s="4"/>
      <c r="D174" s="3"/>
      <c r="E174" s="3"/>
      <c r="F174" s="3"/>
      <c r="G174" s="3"/>
      <c r="H174" s="3"/>
      <c r="I174" s="3"/>
      <c r="J174" s="1"/>
    </row>
    <row r="175" spans="1:10" s="75" customFormat="1" x14ac:dyDescent="0.3">
      <c r="A175" s="81"/>
      <c r="B175" s="81"/>
      <c r="C175" s="93"/>
      <c r="D175" s="81"/>
      <c r="E175" s="81"/>
      <c r="F175" s="81"/>
      <c r="G175" s="81"/>
      <c r="H175" s="81"/>
      <c r="I175" s="81"/>
      <c r="J175" s="81"/>
    </row>
    <row r="176" spans="1:10" s="75" customFormat="1" x14ac:dyDescent="0.3">
      <c r="A176" s="1"/>
    </row>
    <row r="177" spans="1:10" s="75" customFormat="1" ht="15.75" customHeight="1" x14ac:dyDescent="0.3">
      <c r="A177" s="1"/>
    </row>
    <row r="178" spans="1:10" s="75" customFormat="1" x14ac:dyDescent="0.3">
      <c r="A178" s="80"/>
    </row>
    <row r="179" spans="1:10" s="75" customFormat="1" x14ac:dyDescent="0.3">
      <c r="A179" s="80"/>
      <c r="B179" s="1"/>
    </row>
    <row r="180" spans="1:10" s="75" customFormat="1" x14ac:dyDescent="0.3">
      <c r="A180" s="1"/>
    </row>
    <row r="181" spans="1:10" s="75" customFormat="1" x14ac:dyDescent="0.3">
      <c r="A181" s="80"/>
      <c r="B181" s="1"/>
    </row>
    <row r="182" spans="1:10" s="75" customFormat="1" x14ac:dyDescent="0.3">
      <c r="A182" s="1"/>
    </row>
    <row r="183" spans="1:10" x14ac:dyDescent="0.3">
      <c r="A183" s="1"/>
      <c r="B183" s="75"/>
      <c r="C183" s="81"/>
    </row>
    <row r="184" spans="1:10" x14ac:dyDescent="0.3">
      <c r="A184" s="1"/>
      <c r="B184" s="75"/>
      <c r="C184" s="81"/>
    </row>
    <row r="185" spans="1:10" ht="53.25" customHeight="1" x14ac:dyDescent="0.3">
      <c r="A185" s="1"/>
      <c r="B185" s="75"/>
      <c r="C185" s="81"/>
    </row>
    <row r="186" spans="1:10" ht="87" customHeight="1" thickBot="1" x14ac:dyDescent="0.35">
      <c r="A186" s="1"/>
      <c r="B186" s="75"/>
      <c r="C186" s="81"/>
    </row>
    <row r="187" spans="1:10" x14ac:dyDescent="0.3">
      <c r="A187" s="80"/>
      <c r="B187" s="1"/>
      <c r="C187" s="316"/>
      <c r="D187" s="316"/>
      <c r="E187" s="94"/>
      <c r="F187" s="94"/>
      <c r="G187" s="94"/>
      <c r="H187" s="94"/>
      <c r="I187" s="75"/>
      <c r="J187" s="75"/>
    </row>
    <row r="188" spans="1:10" ht="15.6" x14ac:dyDescent="0.3">
      <c r="A188" s="5"/>
      <c r="B188" s="75"/>
      <c r="C188" s="89"/>
      <c r="D188" s="75"/>
      <c r="E188" s="75"/>
      <c r="F188" s="75"/>
      <c r="G188" s="75"/>
      <c r="H188" s="75"/>
      <c r="I188" s="75"/>
      <c r="J188" s="75"/>
    </row>
    <row r="189" spans="1:10" ht="15.6" x14ac:dyDescent="0.3">
      <c r="A189" s="5"/>
      <c r="B189" s="75"/>
      <c r="C189" s="89"/>
      <c r="D189" s="75"/>
      <c r="E189" s="75"/>
      <c r="F189" s="75"/>
      <c r="G189" s="75"/>
      <c r="H189" s="75"/>
      <c r="I189" s="75"/>
      <c r="J189" s="75"/>
    </row>
    <row r="190" spans="1:10" ht="15.6" x14ac:dyDescent="0.3">
      <c r="A190" s="5"/>
      <c r="B190" s="75"/>
      <c r="C190" s="89"/>
      <c r="D190" s="75"/>
      <c r="E190" s="75"/>
      <c r="F190" s="75"/>
      <c r="G190" s="75"/>
      <c r="H190" s="75"/>
    </row>
    <row r="191" spans="1:10" x14ac:dyDescent="0.3">
      <c r="C191" s="81"/>
    </row>
    <row r="192" spans="1:10" x14ac:dyDescent="0.3">
      <c r="C192" s="81"/>
    </row>
    <row r="193" spans="1:3" x14ac:dyDescent="0.3">
      <c r="C193" s="81"/>
    </row>
    <row r="194" spans="1:3" x14ac:dyDescent="0.3">
      <c r="C194" s="81"/>
    </row>
    <row r="195" spans="1:3" x14ac:dyDescent="0.3">
      <c r="C195" s="81"/>
    </row>
    <row r="196" spans="1:3" x14ac:dyDescent="0.3">
      <c r="C196" s="81"/>
    </row>
    <row r="197" spans="1:3" x14ac:dyDescent="0.3">
      <c r="C197" s="81"/>
    </row>
    <row r="198" spans="1:3" x14ac:dyDescent="0.3">
      <c r="C198" s="81"/>
    </row>
    <row r="199" spans="1:3" x14ac:dyDescent="0.3">
      <c r="C199" s="81"/>
    </row>
    <row r="200" spans="1:3" x14ac:dyDescent="0.3">
      <c r="A200" s="311"/>
      <c r="B200" s="311"/>
      <c r="C200" s="81"/>
    </row>
    <row r="201" spans="1:3" x14ac:dyDescent="0.3">
      <c r="A201" s="311"/>
      <c r="B201" s="311"/>
      <c r="C201" s="81"/>
    </row>
    <row r="202" spans="1:3" x14ac:dyDescent="0.3">
      <c r="A202" s="311"/>
      <c r="B202" s="311"/>
      <c r="C202" s="81"/>
    </row>
    <row r="203" spans="1:3" x14ac:dyDescent="0.3">
      <c r="C203" s="81"/>
    </row>
    <row r="204" spans="1:3" x14ac:dyDescent="0.3">
      <c r="C204" s="81"/>
    </row>
    <row r="205" spans="1:3" x14ac:dyDescent="0.3">
      <c r="C205" s="81"/>
    </row>
    <row r="206" spans="1:3" x14ac:dyDescent="0.3">
      <c r="C206" s="81"/>
    </row>
    <row r="207" spans="1:3" x14ac:dyDescent="0.3">
      <c r="C207" s="81"/>
    </row>
    <row r="208" spans="1:3" x14ac:dyDescent="0.3">
      <c r="C208" s="81"/>
    </row>
    <row r="209" s="81" customFormat="1" x14ac:dyDescent="0.3"/>
    <row r="210" s="81" customFormat="1" x14ac:dyDescent="0.3"/>
    <row r="211" s="81" customFormat="1" x14ac:dyDescent="0.3"/>
    <row r="212" s="81" customFormat="1" x14ac:dyDescent="0.3"/>
    <row r="213" s="81" customFormat="1" x14ac:dyDescent="0.3"/>
    <row r="214" s="81" customFormat="1" x14ac:dyDescent="0.3"/>
    <row r="215" s="81" customFormat="1" x14ac:dyDescent="0.3"/>
    <row r="216" s="81" customFormat="1" x14ac:dyDescent="0.3"/>
    <row r="217" s="81" customFormat="1" x14ac:dyDescent="0.3"/>
    <row r="218" s="81" customFormat="1" x14ac:dyDescent="0.3"/>
    <row r="219" s="81" customFormat="1" x14ac:dyDescent="0.3"/>
    <row r="220" s="81" customFormat="1" x14ac:dyDescent="0.3"/>
    <row r="221" s="81" customFormat="1" x14ac:dyDescent="0.3"/>
    <row r="222" s="81" customFormat="1" x14ac:dyDescent="0.3"/>
    <row r="223" s="81" customFormat="1" x14ac:dyDescent="0.3"/>
    <row r="224" s="81" customFormat="1" x14ac:dyDescent="0.3"/>
    <row r="225" s="81" customFormat="1" x14ac:dyDescent="0.3"/>
    <row r="226" s="81" customFormat="1" x14ac:dyDescent="0.3"/>
    <row r="227" s="81" customFormat="1" x14ac:dyDescent="0.3"/>
    <row r="228" s="81" customFormat="1" x14ac:dyDescent="0.3"/>
    <row r="229" s="81" customFormat="1" x14ac:dyDescent="0.3"/>
    <row r="230" s="81" customFormat="1" x14ac:dyDescent="0.3"/>
    <row r="231" s="81" customFormat="1" x14ac:dyDescent="0.3"/>
    <row r="232" s="81" customFormat="1" x14ac:dyDescent="0.3"/>
    <row r="233" s="81" customFormat="1" x14ac:dyDescent="0.3"/>
    <row r="234" s="81" customFormat="1" x14ac:dyDescent="0.3"/>
    <row r="235" s="81" customFormat="1" x14ac:dyDescent="0.3"/>
    <row r="236" s="81" customFormat="1" x14ac:dyDescent="0.3"/>
    <row r="237" s="81" customFormat="1" x14ac:dyDescent="0.3"/>
    <row r="238" s="81" customFormat="1" x14ac:dyDescent="0.3"/>
    <row r="239" s="81" customFormat="1" x14ac:dyDescent="0.3"/>
    <row r="240" s="81" customFormat="1" x14ac:dyDescent="0.3"/>
    <row r="241" s="81" customFormat="1" x14ac:dyDescent="0.3"/>
    <row r="242" s="81" customFormat="1" x14ac:dyDescent="0.3"/>
    <row r="243" s="81" customFormat="1" x14ac:dyDescent="0.3"/>
    <row r="244" s="81" customFormat="1" x14ac:dyDescent="0.3"/>
    <row r="245" s="81" customFormat="1" x14ac:dyDescent="0.3"/>
    <row r="246" s="81" customFormat="1" x14ac:dyDescent="0.3"/>
    <row r="247" s="81" customFormat="1" x14ac:dyDescent="0.3"/>
    <row r="248" s="81" customFormat="1" x14ac:dyDescent="0.3"/>
    <row r="249" s="81" customFormat="1" x14ac:dyDescent="0.3"/>
    <row r="250" s="81" customFormat="1" x14ac:dyDescent="0.3"/>
    <row r="251" s="81" customFormat="1" x14ac:dyDescent="0.3"/>
    <row r="252" s="81" customFormat="1" x14ac:dyDescent="0.3"/>
    <row r="253" s="81" customFormat="1" x14ac:dyDescent="0.3"/>
    <row r="254" s="81" customFormat="1" x14ac:dyDescent="0.3"/>
    <row r="255" s="81" customFormat="1" x14ac:dyDescent="0.3"/>
    <row r="256" s="81" customFormat="1" x14ac:dyDescent="0.3"/>
    <row r="257" s="81" customFormat="1" x14ac:dyDescent="0.3"/>
    <row r="258" s="81" customFormat="1" x14ac:dyDescent="0.3"/>
    <row r="259" s="81" customFormat="1" x14ac:dyDescent="0.3"/>
    <row r="260" s="81" customFormat="1" x14ac:dyDescent="0.3"/>
    <row r="261" s="81" customFormat="1" x14ac:dyDescent="0.3"/>
    <row r="262" s="81" customFormat="1" x14ac:dyDescent="0.3"/>
    <row r="263" s="81" customFormat="1" x14ac:dyDescent="0.3"/>
    <row r="264" s="81" customFormat="1" x14ac:dyDescent="0.3"/>
    <row r="265" s="81" customFormat="1" x14ac:dyDescent="0.3"/>
    <row r="266" s="81" customFormat="1" x14ac:dyDescent="0.3"/>
    <row r="267" s="81" customFormat="1" x14ac:dyDescent="0.3"/>
    <row r="268" s="81" customFormat="1" x14ac:dyDescent="0.3"/>
    <row r="269" s="81" customFormat="1" x14ac:dyDescent="0.3"/>
    <row r="270" s="81" customFormat="1" x14ac:dyDescent="0.3"/>
    <row r="271" s="81" customFormat="1" x14ac:dyDescent="0.3"/>
    <row r="272" s="81" customFormat="1" x14ac:dyDescent="0.3"/>
    <row r="273" s="81" customFormat="1" x14ac:dyDescent="0.3"/>
    <row r="274" s="81" customFormat="1" x14ac:dyDescent="0.3"/>
    <row r="275" s="81" customFormat="1" x14ac:dyDescent="0.3"/>
    <row r="276" s="81" customFormat="1" x14ac:dyDescent="0.3"/>
    <row r="277" s="81" customFormat="1" x14ac:dyDescent="0.3"/>
    <row r="278" s="81" customFormat="1" x14ac:dyDescent="0.3"/>
    <row r="279" s="81" customFormat="1" x14ac:dyDescent="0.3"/>
    <row r="280" s="81" customFormat="1" x14ac:dyDescent="0.3"/>
    <row r="281" s="81" customFormat="1" x14ac:dyDescent="0.3"/>
    <row r="282" s="81" customFormat="1" x14ac:dyDescent="0.3"/>
    <row r="283" s="81" customFormat="1" x14ac:dyDescent="0.3"/>
    <row r="284" s="81" customFormat="1" x14ac:dyDescent="0.3"/>
    <row r="285" s="81" customFormat="1" x14ac:dyDescent="0.3"/>
    <row r="286" s="81" customFormat="1" x14ac:dyDescent="0.3"/>
    <row r="287" s="81" customFormat="1" x14ac:dyDescent="0.3"/>
    <row r="288" s="81" customFormat="1" x14ac:dyDescent="0.3"/>
    <row r="289" s="81" customFormat="1" x14ac:dyDescent="0.3"/>
    <row r="290" s="81" customFormat="1" x14ac:dyDescent="0.3"/>
    <row r="291" s="81" customFormat="1" x14ac:dyDescent="0.3"/>
    <row r="292" s="81" customFormat="1" x14ac:dyDescent="0.3"/>
    <row r="293" s="81" customFormat="1" x14ac:dyDescent="0.3"/>
    <row r="294" s="81" customFormat="1" x14ac:dyDescent="0.3"/>
    <row r="295" s="81" customFormat="1" x14ac:dyDescent="0.3"/>
    <row r="296" s="81" customFormat="1" x14ac:dyDescent="0.3"/>
    <row r="297" s="81" customFormat="1" x14ac:dyDescent="0.3"/>
    <row r="298" s="81" customFormat="1" x14ac:dyDescent="0.3"/>
    <row r="299" s="81" customFormat="1" x14ac:dyDescent="0.3"/>
    <row r="300" s="81" customFormat="1" x14ac:dyDescent="0.3"/>
    <row r="301" s="81" customFormat="1" x14ac:dyDescent="0.3"/>
    <row r="302" s="81" customFormat="1" x14ac:dyDescent="0.3"/>
    <row r="303" s="81" customFormat="1" x14ac:dyDescent="0.3"/>
    <row r="304" s="81" customFormat="1" x14ac:dyDescent="0.3"/>
    <row r="305" s="81" customFormat="1" x14ac:dyDescent="0.3"/>
    <row r="306" s="81" customFormat="1" x14ac:dyDescent="0.3"/>
    <row r="307" s="81" customFormat="1" x14ac:dyDescent="0.3"/>
    <row r="308" s="81" customFormat="1" x14ac:dyDescent="0.3"/>
    <row r="309" s="81" customFormat="1" x14ac:dyDescent="0.3"/>
    <row r="310" s="81" customFormat="1" x14ac:dyDescent="0.3"/>
    <row r="311" s="81" customFormat="1" x14ac:dyDescent="0.3"/>
    <row r="312" s="81" customFormat="1" x14ac:dyDescent="0.3"/>
    <row r="313" s="81" customFormat="1" x14ac:dyDescent="0.3"/>
    <row r="314" s="81" customFormat="1" x14ac:dyDescent="0.3"/>
    <row r="315" s="81" customFormat="1" x14ac:dyDescent="0.3"/>
    <row r="316" s="81" customFormat="1" x14ac:dyDescent="0.3"/>
    <row r="317" s="81" customFormat="1" x14ac:dyDescent="0.3"/>
    <row r="318" s="81" customFormat="1" x14ac:dyDescent="0.3"/>
  </sheetData>
  <sortState xmlns:xlrd2="http://schemas.microsoft.com/office/spreadsheetml/2017/richdata2" ref="A88:J124">
    <sortCondition ref="B88:B124"/>
  </sortState>
  <mergeCells count="17">
    <mergeCell ref="A1:J1"/>
    <mergeCell ref="A24:J24"/>
    <mergeCell ref="A79:J79"/>
    <mergeCell ref="A127:J127"/>
    <mergeCell ref="C187:D187"/>
    <mergeCell ref="A2:J2"/>
    <mergeCell ref="A38:J38"/>
    <mergeCell ref="A45:J45"/>
    <mergeCell ref="A52:J52"/>
    <mergeCell ref="A59:J59"/>
    <mergeCell ref="A202:B202"/>
    <mergeCell ref="A200:B200"/>
    <mergeCell ref="A201:B201"/>
    <mergeCell ref="A86:J86"/>
    <mergeCell ref="A141:J141"/>
    <mergeCell ref="A153:J153"/>
    <mergeCell ref="A135:J135"/>
  </mergeCells>
  <pageMargins left="0.7" right="0.7" top="0.75" bottom="0.75" header="0.3" footer="0.3"/>
  <pageSetup paperSize="9" scale="66" fitToHeight="0" orientation="landscape" r:id="rId1"/>
  <headerFooter>
    <oddHeader>&amp;F&amp;RPage &amp;P</oddHeader>
  </headerFooter>
  <rowBreaks count="3" manualBreakCount="3">
    <brk id="22" max="16383" man="1"/>
    <brk id="78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topLeftCell="A67" workbookViewId="0">
      <selection activeCell="B79" sqref="B79"/>
    </sheetView>
  </sheetViews>
  <sheetFormatPr defaultColWidth="8.88671875" defaultRowHeight="30" x14ac:dyDescent="0.5"/>
  <cols>
    <col min="1" max="1" width="5.33203125" style="32" bestFit="1" customWidth="1"/>
    <col min="2" max="2" width="37.109375" style="32" bestFit="1" customWidth="1"/>
    <col min="3" max="3" width="8.88671875" style="32"/>
    <col min="4" max="4" width="11" style="32" bestFit="1" customWidth="1"/>
    <col min="5" max="5" width="8.109375" style="32" bestFit="1" customWidth="1"/>
    <col min="6" max="6" width="8.88671875" style="32"/>
    <col min="7" max="7" width="11" style="32" customWidth="1"/>
    <col min="8" max="8" width="9.5546875" style="32" bestFit="1" customWidth="1"/>
    <col min="9" max="9" width="8.88671875" style="32"/>
    <col min="10" max="10" width="68.6640625" style="32" customWidth="1"/>
    <col min="11" max="11" width="24.109375" style="235" bestFit="1" customWidth="1"/>
    <col min="12" max="12" width="6.5546875" style="207" customWidth="1"/>
    <col min="13" max="13" width="8.88671875" style="207"/>
    <col min="14" max="14" width="10.6640625" style="207" bestFit="1" customWidth="1"/>
    <col min="15" max="15" width="8.88671875" style="207"/>
    <col min="16" max="16384" width="8.88671875" style="32"/>
  </cols>
  <sheetData>
    <row r="1" spans="1:15" x14ac:dyDescent="0.25">
      <c r="A1" s="323" t="s">
        <v>22</v>
      </c>
      <c r="B1" s="324"/>
      <c r="C1" s="324"/>
      <c r="D1" s="324"/>
      <c r="E1" s="324"/>
      <c r="F1" s="324"/>
      <c r="G1" s="324"/>
      <c r="H1" s="324"/>
      <c r="I1" s="324"/>
      <c r="J1" s="325"/>
      <c r="K1" s="220"/>
      <c r="L1" s="206"/>
    </row>
    <row r="2" spans="1:15" ht="52.8" x14ac:dyDescent="0.25">
      <c r="A2" s="43" t="s">
        <v>1</v>
      </c>
      <c r="B2" s="34" t="s">
        <v>2</v>
      </c>
      <c r="C2" s="35" t="s">
        <v>198</v>
      </c>
      <c r="D2" s="35" t="s">
        <v>4</v>
      </c>
      <c r="E2" s="35" t="s">
        <v>195</v>
      </c>
      <c r="F2" s="35" t="s">
        <v>3</v>
      </c>
      <c r="G2" s="35" t="s">
        <v>196</v>
      </c>
      <c r="H2" s="35" t="s">
        <v>197</v>
      </c>
      <c r="I2" s="34"/>
      <c r="J2" s="250" t="s">
        <v>5</v>
      </c>
      <c r="K2" s="221"/>
      <c r="L2" s="208"/>
    </row>
    <row r="3" spans="1:15" x14ac:dyDescent="0.25">
      <c r="A3" s="251">
        <v>110</v>
      </c>
      <c r="B3" s="195" t="s">
        <v>23</v>
      </c>
      <c r="C3" s="196"/>
      <c r="D3" s="195">
        <v>75000</v>
      </c>
      <c r="E3" s="195"/>
      <c r="F3" s="195"/>
      <c r="G3" s="210"/>
      <c r="H3" s="197">
        <v>90000</v>
      </c>
      <c r="I3" s="195"/>
      <c r="J3" s="196" t="s">
        <v>251</v>
      </c>
      <c r="K3" s="222"/>
      <c r="L3" s="38"/>
      <c r="N3" s="209" t="s">
        <v>252</v>
      </c>
      <c r="O3" s="207" t="s">
        <v>268</v>
      </c>
    </row>
    <row r="4" spans="1:15" x14ac:dyDescent="0.25">
      <c r="A4" s="251">
        <v>154</v>
      </c>
      <c r="B4" s="195" t="s">
        <v>24</v>
      </c>
      <c r="C4" s="196"/>
      <c r="D4" s="196">
        <v>48158.65</v>
      </c>
      <c r="E4" s="196"/>
      <c r="F4" s="196"/>
      <c r="G4" s="210"/>
      <c r="H4" s="196">
        <v>48158.65</v>
      </c>
      <c r="I4" s="195"/>
      <c r="J4" s="196"/>
      <c r="K4" s="223"/>
      <c r="L4" s="38"/>
      <c r="N4" s="210" t="s">
        <v>256</v>
      </c>
      <c r="O4" s="207" t="s">
        <v>257</v>
      </c>
    </row>
    <row r="5" spans="1:15" x14ac:dyDescent="0.25">
      <c r="A5" s="56"/>
      <c r="B5" s="219" t="s">
        <v>21</v>
      </c>
      <c r="C5" s="211"/>
      <c r="D5" s="219">
        <f>SUM(D3:D4)</f>
        <v>123158.65</v>
      </c>
      <c r="E5" s="45"/>
      <c r="F5" s="45"/>
      <c r="G5" s="213"/>
      <c r="H5" s="252">
        <f>SUM(H3:H4)</f>
        <v>138158.65</v>
      </c>
      <c r="I5" s="45"/>
      <c r="J5" s="211"/>
      <c r="K5" s="224"/>
      <c r="L5" s="211"/>
      <c r="N5" s="212" t="s">
        <v>253</v>
      </c>
      <c r="O5" s="207" t="s">
        <v>258</v>
      </c>
    </row>
    <row r="6" spans="1:15" ht="30.6" thickBot="1" x14ac:dyDescent="0.55000000000000004">
      <c r="K6" s="225"/>
      <c r="L6" s="213"/>
      <c r="N6" s="207" t="s">
        <v>260</v>
      </c>
      <c r="O6" s="207" t="s">
        <v>259</v>
      </c>
    </row>
    <row r="7" spans="1:15" x14ac:dyDescent="0.25">
      <c r="A7" s="320" t="s">
        <v>34</v>
      </c>
      <c r="B7" s="321"/>
      <c r="C7" s="321"/>
      <c r="D7" s="321"/>
      <c r="E7" s="321"/>
      <c r="F7" s="321"/>
      <c r="G7" s="321"/>
      <c r="H7" s="321"/>
      <c r="I7" s="321"/>
      <c r="J7" s="322"/>
      <c r="K7" s="220"/>
      <c r="L7" s="206"/>
    </row>
    <row r="8" spans="1:15" ht="52.8" x14ac:dyDescent="0.25">
      <c r="A8" s="33" t="s">
        <v>1</v>
      </c>
      <c r="B8" s="43" t="s">
        <v>2</v>
      </c>
      <c r="C8" s="35" t="s">
        <v>198</v>
      </c>
      <c r="D8" s="35" t="s">
        <v>4</v>
      </c>
      <c r="E8" s="35" t="s">
        <v>195</v>
      </c>
      <c r="F8" s="35" t="s">
        <v>3</v>
      </c>
      <c r="G8" s="35" t="s">
        <v>196</v>
      </c>
      <c r="H8" s="35" t="s">
        <v>197</v>
      </c>
      <c r="I8" s="43"/>
      <c r="J8" s="198" t="s">
        <v>5</v>
      </c>
      <c r="K8" s="221"/>
      <c r="L8" s="208"/>
    </row>
    <row r="9" spans="1:15" x14ac:dyDescent="0.25">
      <c r="A9" s="36">
        <v>102</v>
      </c>
      <c r="B9" s="37" t="s">
        <v>35</v>
      </c>
      <c r="C9" s="44"/>
      <c r="D9" s="166">
        <v>6100</v>
      </c>
      <c r="E9" s="166"/>
      <c r="F9" s="37"/>
      <c r="G9" s="37"/>
      <c r="H9" s="37"/>
      <c r="I9" s="37"/>
      <c r="J9" s="200" t="s">
        <v>254</v>
      </c>
      <c r="K9" s="226"/>
      <c r="L9" s="46"/>
    </row>
    <row r="10" spans="1:15" x14ac:dyDescent="0.25">
      <c r="A10" s="194">
        <v>135</v>
      </c>
      <c r="B10" s="195" t="s">
        <v>36</v>
      </c>
      <c r="C10" s="236"/>
      <c r="D10" s="237">
        <v>5000</v>
      </c>
      <c r="E10" s="237"/>
      <c r="F10" s="195"/>
      <c r="G10" s="195"/>
      <c r="H10" s="195">
        <v>1000</v>
      </c>
      <c r="I10" s="195"/>
      <c r="J10" s="238" t="s">
        <v>255</v>
      </c>
      <c r="K10" s="226"/>
      <c r="L10" s="46"/>
    </row>
    <row r="11" spans="1:15" x14ac:dyDescent="0.25">
      <c r="A11" s="194">
        <v>136</v>
      </c>
      <c r="B11" s="195" t="s">
        <v>117</v>
      </c>
      <c r="C11" s="236"/>
      <c r="D11" s="237">
        <v>7050</v>
      </c>
      <c r="E11" s="237"/>
      <c r="F11" s="195"/>
      <c r="G11" s="195"/>
      <c r="H11" s="195">
        <v>5000</v>
      </c>
      <c r="I11" s="195"/>
      <c r="J11" s="239" t="s">
        <v>261</v>
      </c>
      <c r="K11" s="227"/>
      <c r="L11" s="214"/>
      <c r="N11" s="200"/>
    </row>
    <row r="12" spans="1:15" x14ac:dyDescent="0.25">
      <c r="A12" s="240">
        <v>137</v>
      </c>
      <c r="B12" s="241" t="s">
        <v>262</v>
      </c>
      <c r="C12" s="242"/>
      <c r="D12" s="243">
        <v>25750</v>
      </c>
      <c r="E12" s="243"/>
      <c r="F12" s="241"/>
      <c r="G12" s="241"/>
      <c r="H12" s="241">
        <v>30000</v>
      </c>
      <c r="I12" s="241"/>
      <c r="J12" s="244" t="s">
        <v>264</v>
      </c>
      <c r="K12" s="227"/>
      <c r="L12" s="214"/>
    </row>
    <row r="13" spans="1:15" x14ac:dyDescent="0.25">
      <c r="A13" s="194">
        <v>172</v>
      </c>
      <c r="B13" s="195" t="s">
        <v>37</v>
      </c>
      <c r="C13" s="236"/>
      <c r="D13" s="237">
        <v>7500</v>
      </c>
      <c r="E13" s="237"/>
      <c r="F13" s="195"/>
      <c r="G13" s="195"/>
      <c r="H13" s="195">
        <v>10000</v>
      </c>
      <c r="I13" s="195"/>
      <c r="J13" s="239"/>
      <c r="K13" s="227"/>
      <c r="L13" s="214"/>
    </row>
    <row r="14" spans="1:15" x14ac:dyDescent="0.25">
      <c r="A14" s="240">
        <v>208</v>
      </c>
      <c r="B14" s="241" t="s">
        <v>263</v>
      </c>
      <c r="C14" s="242"/>
      <c r="D14" s="243">
        <v>19100</v>
      </c>
      <c r="E14" s="243"/>
      <c r="F14" s="241"/>
      <c r="G14" s="241"/>
      <c r="H14" s="241">
        <v>30000</v>
      </c>
      <c r="I14" s="241"/>
      <c r="J14" s="244" t="s">
        <v>264</v>
      </c>
      <c r="K14" s="227"/>
      <c r="L14" s="214"/>
    </row>
    <row r="15" spans="1:15" ht="30.6" thickBot="1" x14ac:dyDescent="0.55000000000000004">
      <c r="A15" s="47"/>
      <c r="B15" s="48" t="s">
        <v>21</v>
      </c>
      <c r="C15" s="49"/>
      <c r="D15" s="41">
        <f>SUM(D9:D14)</f>
        <v>70500</v>
      </c>
      <c r="E15" s="50"/>
      <c r="F15" s="50"/>
      <c r="G15" s="50"/>
      <c r="H15" s="50">
        <f>SUM(H10:H14)</f>
        <v>76000</v>
      </c>
      <c r="I15" s="42"/>
      <c r="J15" s="201"/>
      <c r="K15" s="228"/>
      <c r="L15" s="215"/>
    </row>
    <row r="16" spans="1:15" ht="30.6" thickBot="1" x14ac:dyDescent="0.55000000000000004">
      <c r="A16" s="51"/>
      <c r="B16" s="51"/>
      <c r="C16" s="52"/>
      <c r="D16" s="53"/>
      <c r="E16" s="53"/>
      <c r="F16" s="53"/>
      <c r="G16" s="53"/>
      <c r="H16" s="53"/>
      <c r="I16" s="54"/>
      <c r="J16" s="51"/>
      <c r="K16" s="228"/>
      <c r="L16" s="215"/>
    </row>
    <row r="17" spans="1:12" x14ac:dyDescent="0.25">
      <c r="A17" s="320" t="s">
        <v>53</v>
      </c>
      <c r="B17" s="321"/>
      <c r="C17" s="321"/>
      <c r="D17" s="321"/>
      <c r="E17" s="321"/>
      <c r="F17" s="321"/>
      <c r="G17" s="321"/>
      <c r="H17" s="321"/>
      <c r="I17" s="321"/>
      <c r="J17" s="322"/>
      <c r="K17" s="220"/>
      <c r="L17" s="206"/>
    </row>
    <row r="18" spans="1:12" ht="52.8" x14ac:dyDescent="0.25">
      <c r="A18" s="33" t="s">
        <v>1</v>
      </c>
      <c r="B18" s="43" t="s">
        <v>2</v>
      </c>
      <c r="C18" s="35" t="s">
        <v>198</v>
      </c>
      <c r="D18" s="35" t="s">
        <v>4</v>
      </c>
      <c r="E18" s="35" t="s">
        <v>195</v>
      </c>
      <c r="F18" s="35" t="s">
        <v>3</v>
      </c>
      <c r="G18" s="35" t="s">
        <v>196</v>
      </c>
      <c r="H18" s="35" t="s">
        <v>197</v>
      </c>
      <c r="I18" s="43"/>
      <c r="J18" s="198" t="s">
        <v>5</v>
      </c>
      <c r="K18" s="221"/>
      <c r="L18" s="208"/>
    </row>
    <row r="19" spans="1:12" x14ac:dyDescent="0.25">
      <c r="A19" s="255">
        <v>80</v>
      </c>
      <c r="B19" s="256" t="s">
        <v>54</v>
      </c>
      <c r="C19" s="257"/>
      <c r="D19" s="258">
        <v>720</v>
      </c>
      <c r="E19" s="258"/>
      <c r="F19" s="257"/>
      <c r="G19" s="257"/>
      <c r="H19" s="257">
        <v>0</v>
      </c>
      <c r="I19" s="256"/>
      <c r="J19" s="260" t="s">
        <v>265</v>
      </c>
      <c r="K19" s="227"/>
      <c r="L19" s="214"/>
    </row>
    <row r="20" spans="1:12" x14ac:dyDescent="0.25">
      <c r="A20" s="255">
        <v>81</v>
      </c>
      <c r="B20" s="256" t="s">
        <v>55</v>
      </c>
      <c r="C20" s="257"/>
      <c r="D20" s="258">
        <v>150</v>
      </c>
      <c r="E20" s="258"/>
      <c r="F20" s="257"/>
      <c r="G20" s="257"/>
      <c r="H20" s="257">
        <v>0</v>
      </c>
      <c r="I20" s="256"/>
      <c r="J20" s="260" t="s">
        <v>265</v>
      </c>
      <c r="K20" s="227"/>
      <c r="L20" s="214"/>
    </row>
    <row r="21" spans="1:12" x14ac:dyDescent="0.25">
      <c r="A21" s="255">
        <v>82</v>
      </c>
      <c r="B21" s="256" t="s">
        <v>56</v>
      </c>
      <c r="C21" s="257"/>
      <c r="D21" s="258">
        <v>150</v>
      </c>
      <c r="E21" s="258"/>
      <c r="F21" s="257"/>
      <c r="G21" s="257"/>
      <c r="H21" s="257">
        <v>0</v>
      </c>
      <c r="I21" s="256"/>
      <c r="J21" s="260" t="s">
        <v>265</v>
      </c>
      <c r="K21" s="227"/>
      <c r="L21" s="214"/>
    </row>
    <row r="22" spans="1:12" x14ac:dyDescent="0.25">
      <c r="A22" s="255">
        <v>83</v>
      </c>
      <c r="B22" s="256" t="s">
        <v>57</v>
      </c>
      <c r="C22" s="257"/>
      <c r="D22" s="258">
        <v>800</v>
      </c>
      <c r="E22" s="258"/>
      <c r="F22" s="257"/>
      <c r="G22" s="257"/>
      <c r="H22" s="257">
        <v>0</v>
      </c>
      <c r="I22" s="256"/>
      <c r="J22" s="260" t="s">
        <v>265</v>
      </c>
      <c r="K22" s="227"/>
      <c r="L22" s="214"/>
    </row>
    <row r="23" spans="1:12" x14ac:dyDescent="0.25">
      <c r="A23" s="255">
        <v>84</v>
      </c>
      <c r="B23" s="256" t="s">
        <v>58</v>
      </c>
      <c r="C23" s="257"/>
      <c r="D23" s="258">
        <v>300</v>
      </c>
      <c r="E23" s="258"/>
      <c r="F23" s="257"/>
      <c r="G23" s="257"/>
      <c r="H23" s="257">
        <v>0</v>
      </c>
      <c r="I23" s="256"/>
      <c r="J23" s="260" t="s">
        <v>265</v>
      </c>
      <c r="K23" s="227"/>
      <c r="L23" s="214"/>
    </row>
    <row r="24" spans="1:12" x14ac:dyDescent="0.25">
      <c r="A24" s="255">
        <v>85</v>
      </c>
      <c r="B24" s="256" t="s">
        <v>59</v>
      </c>
      <c r="C24" s="257"/>
      <c r="D24" s="258">
        <v>3000</v>
      </c>
      <c r="E24" s="258"/>
      <c r="F24" s="257"/>
      <c r="G24" s="257"/>
      <c r="H24" s="257">
        <v>0</v>
      </c>
      <c r="I24" s="256"/>
      <c r="J24" s="260" t="s">
        <v>265</v>
      </c>
      <c r="K24" s="227"/>
      <c r="L24" s="214"/>
    </row>
    <row r="25" spans="1:12" x14ac:dyDescent="0.25">
      <c r="A25" s="194">
        <v>86</v>
      </c>
      <c r="B25" s="195" t="s">
        <v>60</v>
      </c>
      <c r="C25" s="196"/>
      <c r="D25" s="253">
        <v>7000</v>
      </c>
      <c r="E25" s="253"/>
      <c r="F25" s="196"/>
      <c r="G25" s="196"/>
      <c r="H25" s="196">
        <v>7000</v>
      </c>
      <c r="I25" s="195"/>
      <c r="J25" s="239"/>
      <c r="K25" s="227"/>
      <c r="L25" s="214"/>
    </row>
    <row r="26" spans="1:12" x14ac:dyDescent="0.25">
      <c r="A26" s="194">
        <v>87</v>
      </c>
      <c r="B26" s="195" t="s">
        <v>61</v>
      </c>
      <c r="C26" s="196"/>
      <c r="D26" s="253">
        <v>2100</v>
      </c>
      <c r="E26" s="253"/>
      <c r="F26" s="196"/>
      <c r="G26" s="196"/>
      <c r="H26" s="196">
        <v>2100</v>
      </c>
      <c r="I26" s="195"/>
      <c r="J26" s="239"/>
      <c r="K26" s="227"/>
      <c r="L26" s="214"/>
    </row>
    <row r="27" spans="1:12" x14ac:dyDescent="0.25">
      <c r="A27" s="194">
        <v>88</v>
      </c>
      <c r="B27" s="195" t="s">
        <v>62</v>
      </c>
      <c r="C27" s="196"/>
      <c r="D27" s="253">
        <v>27250</v>
      </c>
      <c r="E27" s="253"/>
      <c r="F27" s="196"/>
      <c r="G27" s="196"/>
      <c r="H27" s="196">
        <v>0</v>
      </c>
      <c r="I27" s="195"/>
      <c r="J27" s="199" t="s">
        <v>276</v>
      </c>
      <c r="K27" s="223"/>
      <c r="L27" s="38"/>
    </row>
    <row r="28" spans="1:12" x14ac:dyDescent="0.25">
      <c r="A28" s="194">
        <v>90</v>
      </c>
      <c r="B28" s="195" t="s">
        <v>63</v>
      </c>
      <c r="C28" s="196"/>
      <c r="D28" s="253">
        <v>7000</v>
      </c>
      <c r="E28" s="253"/>
      <c r="F28" s="196"/>
      <c r="G28" s="196"/>
      <c r="H28" s="196">
        <v>2500</v>
      </c>
      <c r="I28" s="195"/>
      <c r="J28" s="199" t="s">
        <v>266</v>
      </c>
      <c r="K28" s="223"/>
      <c r="L28" s="38"/>
    </row>
    <row r="29" spans="1:12" x14ac:dyDescent="0.25">
      <c r="A29" s="194">
        <v>91</v>
      </c>
      <c r="B29" s="195" t="s">
        <v>64</v>
      </c>
      <c r="C29" s="196"/>
      <c r="D29" s="253">
        <v>13400</v>
      </c>
      <c r="E29" s="253"/>
      <c r="F29" s="196"/>
      <c r="G29" s="196"/>
      <c r="H29" s="196">
        <v>0</v>
      </c>
      <c r="I29" s="195"/>
      <c r="J29" s="199" t="s">
        <v>277</v>
      </c>
      <c r="K29" s="222"/>
      <c r="L29" s="38"/>
    </row>
    <row r="30" spans="1:12" x14ac:dyDescent="0.25">
      <c r="A30" s="194">
        <v>92</v>
      </c>
      <c r="B30" s="195" t="s">
        <v>241</v>
      </c>
      <c r="C30" s="196"/>
      <c r="D30" s="253">
        <v>5603.15</v>
      </c>
      <c r="E30" s="253"/>
      <c r="F30" s="196"/>
      <c r="G30" s="196"/>
      <c r="H30" s="196">
        <v>1500</v>
      </c>
      <c r="I30" s="195"/>
      <c r="J30" s="199" t="s">
        <v>267</v>
      </c>
      <c r="K30" s="223"/>
      <c r="L30" s="38"/>
    </row>
    <row r="31" spans="1:12" x14ac:dyDescent="0.25">
      <c r="A31" s="194">
        <v>93</v>
      </c>
      <c r="B31" s="195" t="s">
        <v>65</v>
      </c>
      <c r="C31" s="196"/>
      <c r="D31" s="253">
        <v>1433</v>
      </c>
      <c r="E31" s="253"/>
      <c r="F31" s="196"/>
      <c r="G31" s="196"/>
      <c r="H31" s="196">
        <v>1000</v>
      </c>
      <c r="I31" s="195"/>
      <c r="J31" s="199"/>
      <c r="K31" s="223"/>
      <c r="L31" s="38"/>
    </row>
    <row r="32" spans="1:12" x14ac:dyDescent="0.25">
      <c r="A32" s="194">
        <v>118</v>
      </c>
      <c r="B32" s="195" t="s">
        <v>66</v>
      </c>
      <c r="C32" s="196"/>
      <c r="D32" s="253">
        <v>2500</v>
      </c>
      <c r="E32" s="253"/>
      <c r="F32" s="196"/>
      <c r="G32" s="196"/>
      <c r="H32" s="196">
        <v>0</v>
      </c>
      <c r="I32" s="195"/>
      <c r="J32" s="199"/>
      <c r="K32" s="223"/>
      <c r="L32" s="38"/>
    </row>
    <row r="33" spans="1:12" x14ac:dyDescent="0.25">
      <c r="A33" s="194">
        <v>181</v>
      </c>
      <c r="B33" s="195" t="s">
        <v>67</v>
      </c>
      <c r="C33" s="196"/>
      <c r="D33" s="253">
        <v>7500</v>
      </c>
      <c r="E33" s="253"/>
      <c r="F33" s="196"/>
      <c r="G33" s="196"/>
      <c r="H33" s="196">
        <v>7500</v>
      </c>
      <c r="I33" s="195"/>
      <c r="J33" s="239"/>
      <c r="K33" s="227"/>
      <c r="L33" s="214"/>
    </row>
    <row r="34" spans="1:12" x14ac:dyDescent="0.5">
      <c r="A34" s="194">
        <v>192</v>
      </c>
      <c r="B34" s="195" t="s">
        <v>68</v>
      </c>
      <c r="C34" s="196"/>
      <c r="D34" s="253">
        <v>5000</v>
      </c>
      <c r="E34" s="253"/>
      <c r="F34" s="196"/>
      <c r="G34" s="196"/>
      <c r="H34" s="196">
        <v>2000</v>
      </c>
      <c r="I34" s="195"/>
      <c r="J34" s="254"/>
      <c r="K34" s="229"/>
      <c r="L34" s="216"/>
    </row>
    <row r="35" spans="1:12" x14ac:dyDescent="0.5">
      <c r="A35" s="255">
        <v>199</v>
      </c>
      <c r="B35" s="256" t="s">
        <v>69</v>
      </c>
      <c r="C35" s="257"/>
      <c r="D35" s="258">
        <v>1000</v>
      </c>
      <c r="E35" s="258"/>
      <c r="F35" s="257"/>
      <c r="G35" s="257"/>
      <c r="H35" s="257">
        <v>0</v>
      </c>
      <c r="I35" s="256"/>
      <c r="J35" s="259"/>
      <c r="K35" s="229"/>
      <c r="L35" s="216"/>
    </row>
    <row r="36" spans="1:12" x14ac:dyDescent="0.5">
      <c r="A36" s="291">
        <v>221</v>
      </c>
      <c r="B36" s="292" t="s">
        <v>70</v>
      </c>
      <c r="C36" s="293"/>
      <c r="D36" s="253">
        <v>24392.55</v>
      </c>
      <c r="E36" s="253"/>
      <c r="F36" s="293"/>
      <c r="G36" s="293"/>
      <c r="H36" s="293">
        <v>0</v>
      </c>
      <c r="I36" s="292"/>
      <c r="J36" s="294" t="s">
        <v>279</v>
      </c>
      <c r="K36" s="261"/>
      <c r="L36" s="216"/>
    </row>
    <row r="37" spans="1:12" ht="30.6" thickBot="1" x14ac:dyDescent="0.3">
      <c r="A37" s="39"/>
      <c r="B37" s="40" t="s">
        <v>21</v>
      </c>
      <c r="C37" s="41"/>
      <c r="D37" s="41">
        <f>SUM(D19:D36)</f>
        <v>109298.7</v>
      </c>
      <c r="E37" s="41"/>
      <c r="F37" s="41"/>
      <c r="G37" s="41"/>
      <c r="H37" s="41">
        <f>SUM(H19:H36)</f>
        <v>23600</v>
      </c>
      <c r="I37" s="42"/>
      <c r="J37" s="202"/>
      <c r="K37" s="223"/>
      <c r="L37" s="38"/>
    </row>
    <row r="38" spans="1:12" ht="30.6" thickBot="1" x14ac:dyDescent="0.55000000000000004">
      <c r="K38" s="225"/>
      <c r="L38" s="213"/>
    </row>
    <row r="39" spans="1:12" x14ac:dyDescent="0.25">
      <c r="A39" s="320" t="s">
        <v>71</v>
      </c>
      <c r="B39" s="321"/>
      <c r="C39" s="321"/>
      <c r="D39" s="321"/>
      <c r="E39" s="321"/>
      <c r="F39" s="321"/>
      <c r="G39" s="321"/>
      <c r="H39" s="321"/>
      <c r="I39" s="321"/>
      <c r="J39" s="322"/>
      <c r="K39" s="220"/>
      <c r="L39" s="206"/>
    </row>
    <row r="40" spans="1:12" ht="52.8" x14ac:dyDescent="0.25">
      <c r="A40" s="33" t="s">
        <v>1</v>
      </c>
      <c r="B40" s="43" t="s">
        <v>2</v>
      </c>
      <c r="C40" s="35" t="s">
        <v>198</v>
      </c>
      <c r="D40" s="55" t="s">
        <v>4</v>
      </c>
      <c r="E40" s="55" t="s">
        <v>195</v>
      </c>
      <c r="F40" s="35" t="s">
        <v>3</v>
      </c>
      <c r="G40" s="35" t="s">
        <v>196</v>
      </c>
      <c r="H40" s="35" t="s">
        <v>197</v>
      </c>
      <c r="I40" s="43"/>
      <c r="J40" s="198" t="s">
        <v>5</v>
      </c>
      <c r="K40" s="221"/>
      <c r="L40" s="208"/>
    </row>
    <row r="41" spans="1:12" x14ac:dyDescent="0.25">
      <c r="A41" s="194">
        <v>14</v>
      </c>
      <c r="B41" s="195" t="s">
        <v>72</v>
      </c>
      <c r="C41" s="263"/>
      <c r="D41" s="237">
        <v>3300</v>
      </c>
      <c r="E41" s="237"/>
      <c r="F41" s="264"/>
      <c r="G41" s="196"/>
      <c r="H41" s="196">
        <v>8000</v>
      </c>
      <c r="I41" s="196"/>
      <c r="J41" s="265"/>
      <c r="K41" s="262"/>
      <c r="L41" s="45"/>
    </row>
    <row r="42" spans="1:12" x14ac:dyDescent="0.25">
      <c r="A42" s="194">
        <v>39</v>
      </c>
      <c r="B42" s="195" t="s">
        <v>73</v>
      </c>
      <c r="C42" s="263"/>
      <c r="D42" s="237">
        <v>3000.09</v>
      </c>
      <c r="E42" s="237"/>
      <c r="F42" s="264"/>
      <c r="G42" s="196"/>
      <c r="H42" s="196">
        <v>3000.09</v>
      </c>
      <c r="I42" s="196"/>
      <c r="J42" s="265"/>
      <c r="K42" s="230"/>
      <c r="L42" s="45"/>
    </row>
    <row r="43" spans="1:12" x14ac:dyDescent="0.25">
      <c r="A43" s="194">
        <v>77</v>
      </c>
      <c r="B43" s="195" t="s">
        <v>74</v>
      </c>
      <c r="C43" s="263"/>
      <c r="D43" s="237">
        <v>5650</v>
      </c>
      <c r="E43" s="237"/>
      <c r="F43" s="264"/>
      <c r="G43" s="196"/>
      <c r="H43" s="196">
        <v>6000</v>
      </c>
      <c r="I43" s="196"/>
      <c r="J43" s="265"/>
      <c r="K43" s="262"/>
      <c r="L43" s="45"/>
    </row>
    <row r="44" spans="1:12" x14ac:dyDescent="0.25">
      <c r="A44" s="240">
        <v>94</v>
      </c>
      <c r="B44" s="266" t="s">
        <v>270</v>
      </c>
      <c r="C44" s="267"/>
      <c r="D44" s="243">
        <v>7165</v>
      </c>
      <c r="E44" s="243"/>
      <c r="F44" s="268"/>
      <c r="G44" s="269"/>
      <c r="H44" s="269">
        <v>1500</v>
      </c>
      <c r="I44" s="266"/>
      <c r="J44" s="244" t="s">
        <v>269</v>
      </c>
      <c r="K44" s="227"/>
      <c r="L44" s="214"/>
    </row>
    <row r="45" spans="1:12" x14ac:dyDescent="0.25">
      <c r="A45" s="255">
        <v>95</v>
      </c>
      <c r="B45" s="270" t="s">
        <v>271</v>
      </c>
      <c r="C45" s="271"/>
      <c r="D45" s="272">
        <v>10850</v>
      </c>
      <c r="E45" s="272"/>
      <c r="F45" s="273"/>
      <c r="G45" s="274"/>
      <c r="H45" s="274">
        <v>0</v>
      </c>
      <c r="I45" s="275"/>
      <c r="J45" s="260" t="s">
        <v>272</v>
      </c>
      <c r="K45" s="227"/>
      <c r="L45" s="214"/>
    </row>
    <row r="46" spans="1:12" x14ac:dyDescent="0.25">
      <c r="A46" s="194">
        <v>100</v>
      </c>
      <c r="B46" s="251" t="s">
        <v>75</v>
      </c>
      <c r="C46" s="276"/>
      <c r="D46" s="237">
        <v>6700</v>
      </c>
      <c r="E46" s="237"/>
      <c r="F46" s="277"/>
      <c r="G46" s="278"/>
      <c r="H46" s="278">
        <v>1000</v>
      </c>
      <c r="I46" s="251"/>
      <c r="J46" s="239"/>
      <c r="K46" s="227"/>
      <c r="L46" s="214"/>
    </row>
    <row r="47" spans="1:12" x14ac:dyDescent="0.25">
      <c r="A47" s="194">
        <v>101</v>
      </c>
      <c r="B47" s="251" t="s">
        <v>76</v>
      </c>
      <c r="C47" s="276"/>
      <c r="D47" s="237">
        <v>2000</v>
      </c>
      <c r="E47" s="237"/>
      <c r="F47" s="277"/>
      <c r="G47" s="278"/>
      <c r="H47" s="278">
        <v>1000</v>
      </c>
      <c r="I47" s="251"/>
      <c r="J47" s="239"/>
      <c r="K47" s="227"/>
      <c r="L47" s="214"/>
    </row>
    <row r="48" spans="1:12" x14ac:dyDescent="0.25">
      <c r="A48" s="194">
        <v>104</v>
      </c>
      <c r="B48" s="251" t="s">
        <v>77</v>
      </c>
      <c r="C48" s="276"/>
      <c r="D48" s="237">
        <v>1970</v>
      </c>
      <c r="E48" s="237"/>
      <c r="F48" s="277"/>
      <c r="G48" s="278"/>
      <c r="H48" s="278">
        <v>500</v>
      </c>
      <c r="I48" s="251"/>
      <c r="J48" s="239"/>
      <c r="K48" s="227"/>
      <c r="L48" s="214"/>
    </row>
    <row r="49" spans="1:12" x14ac:dyDescent="0.25">
      <c r="A49" s="194">
        <v>134</v>
      </c>
      <c r="B49" s="251" t="s">
        <v>78</v>
      </c>
      <c r="C49" s="276"/>
      <c r="D49" s="237">
        <v>2000</v>
      </c>
      <c r="E49" s="237"/>
      <c r="F49" s="277"/>
      <c r="G49" s="278"/>
      <c r="H49" s="278">
        <v>2000</v>
      </c>
      <c r="I49" s="251"/>
      <c r="J49" s="239"/>
      <c r="K49" s="227"/>
      <c r="L49" s="214"/>
    </row>
    <row r="50" spans="1:12" x14ac:dyDescent="0.25">
      <c r="A50" s="194">
        <v>176</v>
      </c>
      <c r="B50" s="251" t="s">
        <v>273</v>
      </c>
      <c r="C50" s="276"/>
      <c r="D50" s="237">
        <v>1500</v>
      </c>
      <c r="E50" s="237"/>
      <c r="F50" s="277"/>
      <c r="G50" s="278"/>
      <c r="H50" s="278">
        <v>500</v>
      </c>
      <c r="I50" s="251"/>
      <c r="J50" s="239" t="s">
        <v>274</v>
      </c>
      <c r="K50" s="227"/>
      <c r="L50" s="214"/>
    </row>
    <row r="51" spans="1:12" x14ac:dyDescent="0.25">
      <c r="A51" s="255">
        <v>194</v>
      </c>
      <c r="B51" s="270" t="s">
        <v>79</v>
      </c>
      <c r="C51" s="279"/>
      <c r="D51" s="272">
        <v>7331.45</v>
      </c>
      <c r="E51" s="272"/>
      <c r="F51" s="273"/>
      <c r="G51" s="274"/>
      <c r="H51" s="274">
        <v>0</v>
      </c>
      <c r="I51" s="270"/>
      <c r="J51" s="260"/>
      <c r="K51" s="227"/>
      <c r="L51" s="214"/>
    </row>
    <row r="52" spans="1:12" x14ac:dyDescent="0.25">
      <c r="A52" s="255">
        <v>205</v>
      </c>
      <c r="B52" s="270" t="s">
        <v>80</v>
      </c>
      <c r="C52" s="271"/>
      <c r="D52" s="280"/>
      <c r="E52" s="280"/>
      <c r="F52" s="273"/>
      <c r="G52" s="274"/>
      <c r="H52" s="274"/>
      <c r="I52" s="270"/>
      <c r="J52" s="260"/>
      <c r="K52" s="227"/>
      <c r="L52" s="214"/>
    </row>
    <row r="53" spans="1:12" x14ac:dyDescent="0.25">
      <c r="A53" s="255">
        <v>206</v>
      </c>
      <c r="B53" s="270" t="s">
        <v>81</v>
      </c>
      <c r="C53" s="271"/>
      <c r="D53" s="280"/>
      <c r="E53" s="280"/>
      <c r="F53" s="273"/>
      <c r="G53" s="274"/>
      <c r="H53" s="274"/>
      <c r="I53" s="270"/>
      <c r="J53" s="260"/>
      <c r="K53" s="227"/>
      <c r="L53" s="214"/>
    </row>
    <row r="54" spans="1:12" ht="30.6" thickBot="1" x14ac:dyDescent="0.3">
      <c r="A54" s="39"/>
      <c r="B54" s="57" t="s">
        <v>21</v>
      </c>
      <c r="C54" s="167"/>
      <c r="D54" s="58">
        <f>SUM(D41:D53)</f>
        <v>51466.539999999994</v>
      </c>
      <c r="E54" s="58"/>
      <c r="F54" s="59"/>
      <c r="G54" s="60"/>
      <c r="H54" s="60">
        <f>SUM(H41:H53)</f>
        <v>23500.09</v>
      </c>
      <c r="I54" s="61"/>
      <c r="J54" s="203"/>
      <c r="K54" s="231"/>
      <c r="L54" s="217"/>
    </row>
    <row r="55" spans="1:12" ht="30.6" thickBot="1" x14ac:dyDescent="0.55000000000000004">
      <c r="K55" s="225"/>
      <c r="L55" s="213"/>
    </row>
    <row r="56" spans="1:12" x14ac:dyDescent="0.25">
      <c r="A56" s="320" t="s">
        <v>82</v>
      </c>
      <c r="B56" s="321"/>
      <c r="C56" s="321"/>
      <c r="D56" s="321"/>
      <c r="E56" s="321"/>
      <c r="F56" s="321"/>
      <c r="G56" s="321"/>
      <c r="H56" s="321"/>
      <c r="I56" s="321"/>
      <c r="J56" s="322"/>
      <c r="K56" s="220"/>
      <c r="L56" s="206"/>
    </row>
    <row r="57" spans="1:12" ht="52.8" x14ac:dyDescent="0.25">
      <c r="A57" s="33" t="s">
        <v>1</v>
      </c>
      <c r="B57" s="43" t="s">
        <v>2</v>
      </c>
      <c r="C57" s="35" t="s">
        <v>198</v>
      </c>
      <c r="D57" s="35" t="s">
        <v>4</v>
      </c>
      <c r="E57" s="35" t="s">
        <v>195</v>
      </c>
      <c r="F57" s="35" t="s">
        <v>3</v>
      </c>
      <c r="G57" s="35" t="s">
        <v>196</v>
      </c>
      <c r="H57" s="35" t="s">
        <v>197</v>
      </c>
      <c r="I57" s="34"/>
      <c r="J57" s="204" t="s">
        <v>5</v>
      </c>
      <c r="K57" s="220"/>
      <c r="L57" s="206"/>
    </row>
    <row r="58" spans="1:12" x14ac:dyDescent="0.5">
      <c r="A58" s="281">
        <v>130</v>
      </c>
      <c r="B58" s="282" t="s">
        <v>83</v>
      </c>
      <c r="C58" s="283"/>
      <c r="D58" s="258">
        <v>2281.63</v>
      </c>
      <c r="E58" s="258"/>
      <c r="F58" s="257"/>
      <c r="G58" s="257"/>
      <c r="H58" s="257">
        <v>0</v>
      </c>
      <c r="I58" s="256"/>
      <c r="J58" s="259" t="s">
        <v>242</v>
      </c>
      <c r="K58" s="229"/>
      <c r="L58" s="216"/>
    </row>
    <row r="59" spans="1:12" x14ac:dyDescent="0.25">
      <c r="A59" s="194">
        <v>132</v>
      </c>
      <c r="B59" s="195" t="s">
        <v>84</v>
      </c>
      <c r="C59" s="289"/>
      <c r="D59" s="253">
        <v>633</v>
      </c>
      <c r="E59" s="253"/>
      <c r="F59" s="196"/>
      <c r="G59" s="196"/>
      <c r="H59" s="196">
        <v>0</v>
      </c>
      <c r="I59" s="195"/>
      <c r="J59" s="290" t="s">
        <v>278</v>
      </c>
      <c r="K59" s="232"/>
      <c r="L59" s="218"/>
    </row>
    <row r="60" spans="1:12" ht="30.6" thickBot="1" x14ac:dyDescent="0.3">
      <c r="A60" s="39"/>
      <c r="B60" s="40" t="s">
        <v>21</v>
      </c>
      <c r="C60" s="41"/>
      <c r="D60" s="62">
        <f>SUM(D58:D59)</f>
        <v>2914.63</v>
      </c>
      <c r="E60" s="42"/>
      <c r="F60" s="42"/>
      <c r="G60" s="42"/>
      <c r="H60" s="42">
        <v>0</v>
      </c>
      <c r="I60" s="42"/>
      <c r="J60" s="205"/>
      <c r="K60" s="233"/>
      <c r="L60" s="219"/>
    </row>
    <row r="61" spans="1:12" ht="30.6" thickBot="1" x14ac:dyDescent="0.55000000000000004">
      <c r="K61" s="225"/>
      <c r="L61" s="213"/>
    </row>
    <row r="62" spans="1:12" x14ac:dyDescent="0.25">
      <c r="A62" s="320" t="s">
        <v>126</v>
      </c>
      <c r="B62" s="321"/>
      <c r="C62" s="321"/>
      <c r="D62" s="321"/>
      <c r="E62" s="321"/>
      <c r="F62" s="321"/>
      <c r="G62" s="321"/>
      <c r="H62" s="321"/>
      <c r="I62" s="321"/>
      <c r="J62" s="322"/>
      <c r="K62" s="220"/>
      <c r="L62" s="206"/>
    </row>
    <row r="63" spans="1:12" ht="52.8" x14ac:dyDescent="0.25">
      <c r="A63" s="33" t="s">
        <v>1</v>
      </c>
      <c r="B63" s="43" t="s">
        <v>2</v>
      </c>
      <c r="C63" s="35" t="s">
        <v>198</v>
      </c>
      <c r="D63" s="35" t="s">
        <v>4</v>
      </c>
      <c r="E63" s="35" t="s">
        <v>195</v>
      </c>
      <c r="F63" s="35" t="s">
        <v>3</v>
      </c>
      <c r="G63" s="35" t="s">
        <v>196</v>
      </c>
      <c r="H63" s="35" t="s">
        <v>197</v>
      </c>
      <c r="I63" s="34"/>
      <c r="J63" s="198" t="s">
        <v>5</v>
      </c>
      <c r="K63" s="221"/>
      <c r="L63" s="208"/>
    </row>
    <row r="64" spans="1:12" x14ac:dyDescent="0.25">
      <c r="A64" s="255">
        <v>142</v>
      </c>
      <c r="B64" s="256" t="s">
        <v>127</v>
      </c>
      <c r="C64" s="257"/>
      <c r="D64" s="258">
        <v>500</v>
      </c>
      <c r="E64" s="258"/>
      <c r="F64" s="257"/>
      <c r="G64" s="257"/>
      <c r="H64" s="257">
        <v>0</v>
      </c>
      <c r="I64" s="256"/>
      <c r="J64" s="288"/>
      <c r="K64" s="223"/>
      <c r="L64" s="38"/>
    </row>
    <row r="65" spans="1:12" x14ac:dyDescent="0.5">
      <c r="A65" s="281">
        <v>145</v>
      </c>
      <c r="B65" s="282" t="s">
        <v>128</v>
      </c>
      <c r="C65" s="283"/>
      <c r="D65" s="258">
        <v>2540</v>
      </c>
      <c r="E65" s="258"/>
      <c r="F65" s="283"/>
      <c r="G65" s="283"/>
      <c r="H65" s="283">
        <v>0</v>
      </c>
      <c r="I65" s="282"/>
      <c r="J65" s="259"/>
      <c r="K65" s="229"/>
      <c r="L65" s="216"/>
    </row>
    <row r="66" spans="1:12" x14ac:dyDescent="0.25">
      <c r="A66" s="240">
        <v>147</v>
      </c>
      <c r="B66" s="241" t="s">
        <v>129</v>
      </c>
      <c r="C66" s="245"/>
      <c r="D66" s="246">
        <v>500</v>
      </c>
      <c r="E66" s="246"/>
      <c r="F66" s="245"/>
      <c r="G66" s="245"/>
      <c r="H66" s="245">
        <v>0</v>
      </c>
      <c r="I66" s="241"/>
      <c r="J66" s="247" t="s">
        <v>275</v>
      </c>
      <c r="K66" s="223"/>
      <c r="L66" s="38"/>
    </row>
    <row r="67" spans="1:12" x14ac:dyDescent="0.25">
      <c r="A67" s="240">
        <v>148</v>
      </c>
      <c r="B67" s="241" t="s">
        <v>130</v>
      </c>
      <c r="C67" s="245"/>
      <c r="D67" s="246">
        <v>9450</v>
      </c>
      <c r="E67" s="246"/>
      <c r="F67" s="245"/>
      <c r="G67" s="245"/>
      <c r="H67" s="245">
        <v>0</v>
      </c>
      <c r="I67" s="241"/>
      <c r="J67" s="244" t="s">
        <v>264</v>
      </c>
      <c r="K67" s="223"/>
      <c r="L67" s="38"/>
    </row>
    <row r="68" spans="1:12" x14ac:dyDescent="0.25">
      <c r="A68" s="255">
        <v>149</v>
      </c>
      <c r="B68" s="256" t="s">
        <v>131</v>
      </c>
      <c r="C68" s="257"/>
      <c r="D68" s="258">
        <v>2785</v>
      </c>
      <c r="E68" s="258"/>
      <c r="F68" s="257"/>
      <c r="G68" s="257"/>
      <c r="H68" s="257">
        <v>0</v>
      </c>
      <c r="I68" s="256"/>
      <c r="J68" s="259" t="s">
        <v>242</v>
      </c>
      <c r="K68" s="230"/>
      <c r="L68" s="45"/>
    </row>
    <row r="69" spans="1:12" x14ac:dyDescent="0.25">
      <c r="A69" s="284">
        <v>150</v>
      </c>
      <c r="B69" s="285" t="s">
        <v>132</v>
      </c>
      <c r="C69" s="286"/>
      <c r="D69" s="280"/>
      <c r="E69" s="280"/>
      <c r="F69" s="286"/>
      <c r="G69" s="286"/>
      <c r="H69" s="286">
        <v>0</v>
      </c>
      <c r="I69" s="285"/>
      <c r="J69" s="287"/>
      <c r="K69" s="230"/>
      <c r="L69" s="45"/>
    </row>
    <row r="70" spans="1:12" ht="30.6" thickBot="1" x14ac:dyDescent="0.3">
      <c r="A70" s="39"/>
      <c r="B70" s="40" t="s">
        <v>21</v>
      </c>
      <c r="C70" s="41"/>
      <c r="D70" s="41">
        <f>SUM(D64:D68)</f>
        <v>15775</v>
      </c>
      <c r="E70" s="41"/>
      <c r="F70" s="41"/>
      <c r="G70" s="41"/>
      <c r="H70" s="41">
        <f>SUM(H64:H69)</f>
        <v>0</v>
      </c>
      <c r="I70" s="42"/>
      <c r="J70" s="202"/>
      <c r="K70" s="223"/>
      <c r="L70" s="38"/>
    </row>
    <row r="71" spans="1:12" ht="30.6" thickBot="1" x14ac:dyDescent="0.3">
      <c r="A71" s="69"/>
      <c r="B71" s="70"/>
      <c r="C71" s="71"/>
      <c r="D71" s="71"/>
      <c r="E71" s="71"/>
      <c r="F71" s="71"/>
      <c r="G71" s="71"/>
      <c r="H71" s="71"/>
      <c r="I71" s="72"/>
      <c r="J71" s="73"/>
      <c r="K71" s="223"/>
      <c r="L71" s="38"/>
    </row>
    <row r="72" spans="1:12" x14ac:dyDescent="0.25">
      <c r="A72" s="320" t="s">
        <v>142</v>
      </c>
      <c r="B72" s="321"/>
      <c r="C72" s="321"/>
      <c r="D72" s="321"/>
      <c r="E72" s="321"/>
      <c r="F72" s="321"/>
      <c r="G72" s="321"/>
      <c r="H72" s="321"/>
      <c r="I72" s="321"/>
      <c r="J72" s="322"/>
      <c r="K72" s="220"/>
      <c r="L72" s="206"/>
    </row>
    <row r="73" spans="1:12" ht="52.8" x14ac:dyDescent="0.25">
      <c r="A73" s="33" t="s">
        <v>1</v>
      </c>
      <c r="B73" s="43" t="s">
        <v>2</v>
      </c>
      <c r="C73" s="35" t="s">
        <v>198</v>
      </c>
      <c r="D73" s="35" t="s">
        <v>4</v>
      </c>
      <c r="E73" s="35" t="s">
        <v>195</v>
      </c>
      <c r="F73" s="35" t="s">
        <v>3</v>
      </c>
      <c r="G73" s="35" t="s">
        <v>196</v>
      </c>
      <c r="H73" s="35" t="s">
        <v>197</v>
      </c>
      <c r="I73" s="43"/>
      <c r="J73" s="198" t="s">
        <v>5</v>
      </c>
      <c r="K73" s="221"/>
      <c r="L73" s="208"/>
    </row>
    <row r="74" spans="1:12" x14ac:dyDescent="0.25">
      <c r="A74" s="248">
        <v>220</v>
      </c>
      <c r="B74" s="249" t="s">
        <v>143</v>
      </c>
      <c r="C74" s="245"/>
      <c r="D74" s="245">
        <v>14000</v>
      </c>
      <c r="E74" s="245"/>
      <c r="F74" s="245"/>
      <c r="G74" s="245"/>
      <c r="H74" s="245">
        <v>0</v>
      </c>
      <c r="I74" s="245"/>
      <c r="J74" s="244" t="s">
        <v>264</v>
      </c>
      <c r="K74" s="233"/>
      <c r="L74" s="219"/>
    </row>
    <row r="75" spans="1:12" ht="30.6" thickBot="1" x14ac:dyDescent="0.3">
      <c r="A75" s="39"/>
      <c r="B75" s="40" t="s">
        <v>21</v>
      </c>
      <c r="C75" s="41"/>
      <c r="D75" s="41">
        <f>SUM(D74:D74)</f>
        <v>14000</v>
      </c>
      <c r="E75" s="41"/>
      <c r="F75" s="41"/>
      <c r="G75" s="41"/>
      <c r="H75" s="41">
        <f>SUM(H74)</f>
        <v>0</v>
      </c>
      <c r="I75" s="42"/>
      <c r="J75" s="202"/>
      <c r="K75" s="223"/>
      <c r="L75" s="38"/>
    </row>
    <row r="76" spans="1:12" x14ac:dyDescent="0.25">
      <c r="A76" s="69"/>
      <c r="B76" s="70"/>
      <c r="C76" s="71"/>
      <c r="D76" s="71"/>
      <c r="E76" s="71"/>
      <c r="F76" s="71"/>
      <c r="G76" s="71"/>
      <c r="H76" s="71"/>
      <c r="I76" s="72"/>
      <c r="J76" s="73"/>
      <c r="K76" s="223"/>
      <c r="L76" s="38"/>
    </row>
    <row r="77" spans="1:12" x14ac:dyDescent="0.25">
      <c r="A77" s="69"/>
      <c r="B77" s="70"/>
      <c r="C77" s="71"/>
      <c r="D77" s="71">
        <f>+D75+D70+D60+D54+D37+D15+D5</f>
        <v>387113.52</v>
      </c>
      <c r="E77" s="71"/>
      <c r="F77" s="71"/>
      <c r="G77" s="71"/>
      <c r="H77" s="71">
        <f>SUM(H75+H70+H60+H54+H37+H15+H5)</f>
        <v>261258.74</v>
      </c>
      <c r="I77" s="72"/>
      <c r="J77" s="73"/>
      <c r="K77" s="223"/>
      <c r="L77" s="38"/>
    </row>
    <row r="78" spans="1:12" x14ac:dyDescent="0.25">
      <c r="A78" s="63"/>
      <c r="B78" s="54"/>
      <c r="C78" s="168"/>
      <c r="D78" s="53"/>
      <c r="E78" s="53"/>
      <c r="F78" s="53"/>
      <c r="G78" s="53"/>
      <c r="H78" s="53"/>
      <c r="I78" s="53"/>
      <c r="J78" s="54"/>
      <c r="K78" s="230"/>
      <c r="L78" s="45"/>
    </row>
    <row r="79" spans="1:12" x14ac:dyDescent="0.5">
      <c r="A79" s="64"/>
      <c r="B79" s="64"/>
      <c r="C79" s="65"/>
      <c r="D79" s="66"/>
      <c r="E79" s="64"/>
      <c r="F79" s="64"/>
      <c r="G79" s="64"/>
      <c r="H79" s="64"/>
      <c r="I79" s="64"/>
      <c r="J79" s="64"/>
      <c r="K79" s="229"/>
      <c r="L79" s="216"/>
    </row>
    <row r="80" spans="1:12" x14ac:dyDescent="0.5">
      <c r="K80" s="225"/>
      <c r="L80" s="213"/>
    </row>
    <row r="81" spans="1:12" x14ac:dyDescent="0.5">
      <c r="K81" s="225"/>
      <c r="L81" s="213"/>
    </row>
    <row r="82" spans="1:12" x14ac:dyDescent="0.5">
      <c r="K82" s="225"/>
      <c r="L82" s="213"/>
    </row>
    <row r="83" spans="1:12" x14ac:dyDescent="0.5">
      <c r="K83" s="225"/>
      <c r="L83" s="213"/>
    </row>
    <row r="84" spans="1:12" x14ac:dyDescent="0.5">
      <c r="K84" s="225"/>
      <c r="L84" s="213"/>
    </row>
    <row r="85" spans="1:12" x14ac:dyDescent="0.5">
      <c r="K85" s="225"/>
      <c r="L85" s="213"/>
    </row>
    <row r="86" spans="1:12" x14ac:dyDescent="0.5">
      <c r="K86" s="225"/>
      <c r="L86" s="213"/>
    </row>
    <row r="87" spans="1:12" x14ac:dyDescent="0.5">
      <c r="K87" s="225"/>
      <c r="L87" s="213"/>
    </row>
    <row r="88" spans="1:12" x14ac:dyDescent="0.5">
      <c r="K88" s="225"/>
      <c r="L88" s="213"/>
    </row>
    <row r="89" spans="1:12" x14ac:dyDescent="0.5">
      <c r="K89" s="225"/>
      <c r="L89" s="213"/>
    </row>
    <row r="90" spans="1:12" x14ac:dyDescent="0.5">
      <c r="K90" s="225"/>
      <c r="L90" s="213"/>
    </row>
    <row r="91" spans="1:12" x14ac:dyDescent="0.25">
      <c r="A91" s="63"/>
      <c r="B91" s="67"/>
      <c r="C91" s="68"/>
      <c r="D91" s="68"/>
      <c r="E91" s="68"/>
      <c r="F91" s="68"/>
      <c r="G91" s="68"/>
      <c r="H91" s="68"/>
      <c r="I91" s="68"/>
      <c r="J91" s="67"/>
      <c r="K91" s="233"/>
      <c r="L91" s="219"/>
    </row>
    <row r="92" spans="1:12" x14ac:dyDescent="0.25">
      <c r="A92" s="63"/>
      <c r="B92" s="67"/>
      <c r="C92" s="53"/>
      <c r="D92" s="68"/>
      <c r="E92" s="68"/>
      <c r="F92" s="68"/>
      <c r="G92" s="68"/>
      <c r="H92" s="68"/>
      <c r="I92" s="68"/>
      <c r="J92" s="67"/>
      <c r="K92" s="233"/>
      <c r="L92" s="219"/>
    </row>
    <row r="93" spans="1:12" x14ac:dyDescent="0.5">
      <c r="K93" s="225"/>
      <c r="L93" s="213"/>
    </row>
    <row r="94" spans="1:12" x14ac:dyDescent="0.5">
      <c r="K94" s="225"/>
      <c r="L94" s="213"/>
    </row>
    <row r="95" spans="1:12" x14ac:dyDescent="0.5">
      <c r="K95" s="225"/>
      <c r="L95" s="213"/>
    </row>
    <row r="96" spans="1:12" x14ac:dyDescent="0.5">
      <c r="K96" s="225"/>
      <c r="L96" s="213"/>
    </row>
    <row r="97" spans="1:12" x14ac:dyDescent="0.25">
      <c r="A97" s="63"/>
      <c r="B97" s="67"/>
      <c r="C97" s="68"/>
      <c r="D97" s="68"/>
      <c r="E97" s="68"/>
      <c r="F97" s="68"/>
      <c r="G97" s="68"/>
      <c r="H97" s="68"/>
      <c r="I97" s="68"/>
      <c r="J97" s="67"/>
      <c r="K97" s="233"/>
      <c r="L97" s="219"/>
    </row>
    <row r="98" spans="1:12" x14ac:dyDescent="0.25">
      <c r="A98" s="63"/>
      <c r="B98" s="67"/>
      <c r="C98" s="53"/>
      <c r="D98" s="53"/>
      <c r="E98" s="53"/>
      <c r="F98" s="53"/>
      <c r="G98" s="53"/>
      <c r="H98" s="53"/>
      <c r="I98" s="53"/>
      <c r="J98" s="54"/>
      <c r="K98" s="234"/>
      <c r="L98" s="37"/>
    </row>
  </sheetData>
  <mergeCells count="7">
    <mergeCell ref="A62:J62"/>
    <mergeCell ref="A72:J72"/>
    <mergeCell ref="A1:J1"/>
    <mergeCell ref="A7:J7"/>
    <mergeCell ref="A17:J17"/>
    <mergeCell ref="A39:J39"/>
    <mergeCell ref="A56:J56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0"/>
  <sheetViews>
    <sheetView workbookViewId="0">
      <selection activeCell="I9" sqref="I9"/>
    </sheetView>
  </sheetViews>
  <sheetFormatPr defaultColWidth="9.109375" defaultRowHeight="13.8" x14ac:dyDescent="0.25"/>
  <cols>
    <col min="1" max="1" width="9.109375" style="132" bestFit="1" customWidth="1"/>
    <col min="2" max="2" width="16.44140625" style="132" customWidth="1"/>
    <col min="3" max="3" width="9.109375" style="132" bestFit="1" customWidth="1"/>
    <col min="4" max="5" width="11.33203125" style="132" bestFit="1" customWidth="1"/>
    <col min="6" max="6" width="11.44140625" style="132" bestFit="1" customWidth="1"/>
    <col min="7" max="7" width="10.6640625" style="132" bestFit="1" customWidth="1"/>
    <col min="8" max="8" width="14.33203125" style="132" bestFit="1" customWidth="1"/>
    <col min="9" max="9" width="9.109375" style="132" bestFit="1" customWidth="1"/>
    <col min="10" max="10" width="42.6640625" style="132" customWidth="1"/>
    <col min="11" max="11" width="21.6640625" style="156" customWidth="1"/>
    <col min="12" max="16384" width="9.109375" style="137"/>
  </cols>
  <sheetData>
    <row r="1" spans="1:12" ht="15" customHeight="1" x14ac:dyDescent="0.25">
      <c r="A1" s="124" t="s">
        <v>109</v>
      </c>
      <c r="B1" s="124"/>
      <c r="C1" s="124"/>
      <c r="D1" s="124"/>
      <c r="E1" s="134"/>
      <c r="F1" s="124"/>
      <c r="G1" s="124"/>
      <c r="H1" s="124"/>
      <c r="I1" s="124"/>
      <c r="J1" s="124"/>
      <c r="K1" s="161"/>
      <c r="L1" s="136"/>
    </row>
    <row r="2" spans="1:12" ht="55.2" x14ac:dyDescent="0.25">
      <c r="A2" s="138" t="s">
        <v>1</v>
      </c>
      <c r="B2" s="138" t="s">
        <v>2</v>
      </c>
      <c r="C2" s="125" t="s">
        <v>236</v>
      </c>
      <c r="D2" s="125" t="s">
        <v>4</v>
      </c>
      <c r="E2" s="125" t="s">
        <v>211</v>
      </c>
      <c r="F2" s="125" t="s">
        <v>212</v>
      </c>
      <c r="G2" s="125" t="s">
        <v>213</v>
      </c>
      <c r="H2" s="125" t="s">
        <v>235</v>
      </c>
      <c r="I2" s="139" t="s">
        <v>110</v>
      </c>
      <c r="J2" s="138" t="s">
        <v>5</v>
      </c>
      <c r="K2" s="188"/>
      <c r="L2" s="136"/>
    </row>
    <row r="3" spans="1:12" x14ac:dyDescent="0.25">
      <c r="A3" s="140">
        <v>1</v>
      </c>
      <c r="B3" s="139" t="s">
        <v>111</v>
      </c>
      <c r="C3" s="141"/>
      <c r="D3" s="133">
        <v>180123.6</v>
      </c>
      <c r="E3" s="133">
        <v>183733.88</v>
      </c>
      <c r="F3" s="158">
        <f>E3/D3</f>
        <v>1.0200433480121427</v>
      </c>
      <c r="G3" s="141">
        <v>183733.88</v>
      </c>
      <c r="H3" s="133">
        <f>+D3*110%</f>
        <v>198135.96000000002</v>
      </c>
      <c r="I3" s="141"/>
      <c r="J3" s="159" t="s">
        <v>281</v>
      </c>
      <c r="K3" s="188"/>
      <c r="L3" s="136"/>
    </row>
    <row r="4" spans="1:12" x14ac:dyDescent="0.25">
      <c r="A4" s="140">
        <v>79</v>
      </c>
      <c r="B4" s="139" t="s">
        <v>112</v>
      </c>
      <c r="C4" s="141"/>
      <c r="D4" s="133">
        <v>2634</v>
      </c>
      <c r="E4" s="133"/>
      <c r="F4" s="158"/>
      <c r="G4" s="141">
        <v>2634</v>
      </c>
      <c r="H4" s="133">
        <v>800</v>
      </c>
      <c r="I4" s="141"/>
      <c r="J4" s="161" t="s">
        <v>231</v>
      </c>
      <c r="K4" s="161"/>
      <c r="L4" s="136"/>
    </row>
    <row r="5" spans="1:12" ht="41.4" x14ac:dyDescent="0.25">
      <c r="A5" s="140">
        <v>106</v>
      </c>
      <c r="B5" s="139" t="s">
        <v>113</v>
      </c>
      <c r="C5" s="141">
        <v>100</v>
      </c>
      <c r="D5" s="133">
        <v>-100</v>
      </c>
      <c r="E5" s="133">
        <v>1436.38</v>
      </c>
      <c r="F5" s="158">
        <f t="shared" ref="F5:F17" si="0">E5/D5</f>
        <v>-14.363800000000001</v>
      </c>
      <c r="G5" s="141">
        <v>1800</v>
      </c>
      <c r="H5" s="133">
        <v>1800</v>
      </c>
      <c r="I5" s="141"/>
      <c r="J5" s="160" t="s">
        <v>234</v>
      </c>
      <c r="K5" s="161"/>
      <c r="L5" s="136"/>
    </row>
    <row r="6" spans="1:12" x14ac:dyDescent="0.25">
      <c r="A6" s="140">
        <v>133</v>
      </c>
      <c r="B6" s="139" t="s">
        <v>114</v>
      </c>
      <c r="C6" s="141"/>
      <c r="D6" s="126">
        <v>5000</v>
      </c>
      <c r="E6" s="126">
        <v>2433.14</v>
      </c>
      <c r="F6" s="158">
        <f t="shared" si="0"/>
        <v>0.48662799999999995</v>
      </c>
      <c r="G6" s="141">
        <v>5000</v>
      </c>
      <c r="H6" s="126">
        <v>5000</v>
      </c>
      <c r="I6" s="141"/>
      <c r="J6" s="160"/>
      <c r="K6" s="189"/>
      <c r="L6" s="136"/>
    </row>
    <row r="7" spans="1:12" s="142" customFormat="1" ht="27.6" x14ac:dyDescent="0.25">
      <c r="A7" s="140">
        <v>155</v>
      </c>
      <c r="B7" s="139" t="s">
        <v>115</v>
      </c>
      <c r="C7" s="141"/>
      <c r="D7" s="133">
        <v>1800</v>
      </c>
      <c r="E7" s="133">
        <v>238.98</v>
      </c>
      <c r="F7" s="158">
        <f t="shared" si="0"/>
        <v>0.13276666666666667</v>
      </c>
      <c r="G7" s="141">
        <v>600</v>
      </c>
      <c r="H7" s="133">
        <v>1800</v>
      </c>
      <c r="I7" s="141"/>
      <c r="J7" s="160"/>
      <c r="K7" s="161"/>
      <c r="L7" s="136"/>
    </row>
    <row r="8" spans="1:12" s="142" customFormat="1" ht="30" customHeight="1" x14ac:dyDescent="0.25">
      <c r="A8" s="140">
        <v>156</v>
      </c>
      <c r="B8" s="139" t="s">
        <v>116</v>
      </c>
      <c r="C8" s="141"/>
      <c r="D8" s="133">
        <v>2200</v>
      </c>
      <c r="E8" s="133">
        <v>739.59</v>
      </c>
      <c r="F8" s="158">
        <f t="shared" si="0"/>
        <v>0.33617727272727277</v>
      </c>
      <c r="G8" s="141">
        <v>2200</v>
      </c>
      <c r="H8" s="133">
        <v>2200</v>
      </c>
      <c r="I8" s="141"/>
      <c r="J8" s="160" t="s">
        <v>233</v>
      </c>
      <c r="K8" s="161"/>
      <c r="L8" s="136"/>
    </row>
    <row r="9" spans="1:12" s="142" customFormat="1" ht="30" customHeight="1" x14ac:dyDescent="0.25">
      <c r="A9" s="140">
        <v>157</v>
      </c>
      <c r="B9" s="139" t="s">
        <v>117</v>
      </c>
      <c r="C9" s="141"/>
      <c r="D9" s="133">
        <v>2800</v>
      </c>
      <c r="E9" s="133">
        <v>304</v>
      </c>
      <c r="F9" s="158">
        <f t="shared" si="0"/>
        <v>0.10857142857142857</v>
      </c>
      <c r="G9" s="141">
        <v>2800</v>
      </c>
      <c r="H9" s="133">
        <v>2800</v>
      </c>
      <c r="I9" s="141"/>
      <c r="J9" s="160" t="s">
        <v>232</v>
      </c>
      <c r="K9" s="161"/>
      <c r="L9" s="136"/>
    </row>
    <row r="10" spans="1:12" s="142" customFormat="1" ht="30" customHeight="1" x14ac:dyDescent="0.25">
      <c r="A10" s="140">
        <v>158</v>
      </c>
      <c r="B10" s="139" t="s">
        <v>118</v>
      </c>
      <c r="C10" s="141"/>
      <c r="D10" s="133">
        <v>650</v>
      </c>
      <c r="E10" s="133">
        <v>474.19</v>
      </c>
      <c r="F10" s="158">
        <f t="shared" si="0"/>
        <v>0.72952307692307694</v>
      </c>
      <c r="G10" s="141">
        <v>650</v>
      </c>
      <c r="H10" s="133">
        <v>650</v>
      </c>
      <c r="I10" s="141"/>
      <c r="J10" s="160"/>
      <c r="K10" s="161"/>
      <c r="L10" s="136"/>
    </row>
    <row r="11" spans="1:12" s="142" customFormat="1" ht="22.5" customHeight="1" x14ac:dyDescent="0.3">
      <c r="A11" s="140">
        <v>159</v>
      </c>
      <c r="B11" s="139" t="s">
        <v>119</v>
      </c>
      <c r="C11" s="141"/>
      <c r="D11" s="133">
        <v>312</v>
      </c>
      <c r="E11" s="133"/>
      <c r="F11" s="158"/>
      <c r="G11" s="141">
        <v>312</v>
      </c>
      <c r="H11" s="133">
        <v>312</v>
      </c>
      <c r="I11" s="141"/>
      <c r="J11" s="161" t="s">
        <v>120</v>
      </c>
      <c r="K11" s="161"/>
      <c r="L11" s="136"/>
    </row>
    <row r="12" spans="1:12" s="142" customFormat="1" ht="30" customHeight="1" x14ac:dyDescent="0.3">
      <c r="A12" s="140">
        <v>161</v>
      </c>
      <c r="B12" s="139" t="s">
        <v>121</v>
      </c>
      <c r="C12" s="141"/>
      <c r="D12" s="133">
        <v>40</v>
      </c>
      <c r="E12" s="133"/>
      <c r="F12" s="158"/>
      <c r="G12" s="141"/>
      <c r="H12" s="133"/>
      <c r="I12" s="141"/>
      <c r="J12" s="161"/>
      <c r="K12" s="162"/>
      <c r="L12" s="136"/>
    </row>
    <row r="13" spans="1:12" s="142" customFormat="1" ht="41.4" x14ac:dyDescent="0.3">
      <c r="A13" s="140">
        <v>185</v>
      </c>
      <c r="B13" s="139" t="s">
        <v>122</v>
      </c>
      <c r="C13" s="141"/>
      <c r="D13" s="133">
        <v>0</v>
      </c>
      <c r="E13" s="133"/>
      <c r="F13" s="158"/>
      <c r="G13" s="141"/>
      <c r="H13" s="133"/>
      <c r="I13" s="141"/>
      <c r="J13" s="161"/>
      <c r="K13" s="161"/>
      <c r="L13" s="136"/>
    </row>
    <row r="14" spans="1:12" s="142" customFormat="1" ht="27.6" x14ac:dyDescent="0.3">
      <c r="A14" s="140">
        <v>200</v>
      </c>
      <c r="B14" s="139" t="s">
        <v>123</v>
      </c>
      <c r="C14" s="141"/>
      <c r="D14" s="126">
        <v>430</v>
      </c>
      <c r="E14" s="126"/>
      <c r="F14" s="158">
        <f t="shared" si="0"/>
        <v>0</v>
      </c>
      <c r="G14" s="141"/>
      <c r="H14" s="126">
        <v>430</v>
      </c>
      <c r="I14" s="141"/>
      <c r="J14" s="161"/>
      <c r="K14" s="161"/>
      <c r="L14" s="136"/>
    </row>
    <row r="15" spans="1:12" s="142" customFormat="1" ht="27.6" x14ac:dyDescent="0.3">
      <c r="A15" s="140">
        <v>215</v>
      </c>
      <c r="B15" s="139" t="s">
        <v>124</v>
      </c>
      <c r="C15" s="141"/>
      <c r="D15" s="133">
        <v>0</v>
      </c>
      <c r="E15" s="133"/>
      <c r="F15" s="158"/>
      <c r="G15" s="141"/>
      <c r="H15" s="133"/>
      <c r="I15" s="141"/>
      <c r="J15" s="161"/>
      <c r="K15" s="190"/>
      <c r="L15" s="136"/>
    </row>
    <row r="16" spans="1:12" x14ac:dyDescent="0.25">
      <c r="A16" s="140">
        <v>117</v>
      </c>
      <c r="B16" s="139" t="s">
        <v>125</v>
      </c>
      <c r="C16" s="141"/>
      <c r="D16" s="126"/>
      <c r="E16" s="126"/>
      <c r="F16" s="158"/>
      <c r="G16" s="141"/>
      <c r="H16" s="126"/>
      <c r="I16" s="141"/>
      <c r="J16" s="161"/>
      <c r="K16" s="162"/>
      <c r="L16" s="136"/>
    </row>
    <row r="17" spans="1:12" x14ac:dyDescent="0.25">
      <c r="A17" s="140"/>
      <c r="B17" s="191" t="s">
        <v>21</v>
      </c>
      <c r="C17" s="192">
        <f>SUM(C3:C16)</f>
        <v>100</v>
      </c>
      <c r="D17" s="192">
        <f>SUM(D3:D16)</f>
        <v>195889.6</v>
      </c>
      <c r="E17" s="141">
        <f>SUM(E3:E16)</f>
        <v>189360.16000000003</v>
      </c>
      <c r="F17" s="158">
        <f t="shared" si="0"/>
        <v>0.96666775571546437</v>
      </c>
      <c r="G17" s="192">
        <f>SUM(G3:G16)</f>
        <v>199729.88</v>
      </c>
      <c r="H17" s="192">
        <f>SUM(H1:H16)</f>
        <v>213927.96000000002</v>
      </c>
      <c r="I17" s="139"/>
      <c r="J17" s="193"/>
      <c r="K17" s="161"/>
      <c r="L17" s="136"/>
    </row>
    <row r="18" spans="1:12" x14ac:dyDescent="0.25">
      <c r="A18" s="143"/>
      <c r="B18" s="130"/>
      <c r="C18" s="127"/>
      <c r="D18" s="127"/>
      <c r="E18" s="127"/>
      <c r="F18" s="144"/>
      <c r="G18" s="127"/>
      <c r="H18" s="145"/>
      <c r="I18" s="127"/>
      <c r="J18" s="127"/>
      <c r="K18" s="146"/>
      <c r="L18" s="136"/>
    </row>
    <row r="19" spans="1:12" x14ac:dyDescent="0.25">
      <c r="A19" s="143"/>
      <c r="B19" s="130"/>
      <c r="C19" s="127"/>
      <c r="D19" s="127"/>
      <c r="E19" s="128"/>
      <c r="F19" s="147"/>
      <c r="G19" s="127"/>
      <c r="H19" s="145"/>
      <c r="I19" s="127"/>
      <c r="J19" s="127"/>
      <c r="K19" s="148"/>
      <c r="L19" s="136"/>
    </row>
    <row r="20" spans="1:12" x14ac:dyDescent="0.25">
      <c r="A20" s="143"/>
      <c r="B20" s="130"/>
      <c r="C20" s="157"/>
      <c r="D20" s="127"/>
      <c r="E20" s="127"/>
      <c r="F20" s="144"/>
      <c r="G20" s="127"/>
      <c r="H20" s="145"/>
      <c r="I20" s="127"/>
      <c r="J20" s="127"/>
      <c r="K20" s="149"/>
      <c r="L20" s="136"/>
    </row>
    <row r="21" spans="1:12" x14ac:dyDescent="0.25">
      <c r="A21" s="143"/>
      <c r="B21" s="130"/>
      <c r="C21" s="130"/>
      <c r="D21" s="127"/>
      <c r="E21" s="127"/>
      <c r="F21" s="144"/>
      <c r="G21" s="127"/>
      <c r="H21" s="145"/>
      <c r="I21" s="127"/>
      <c r="J21" s="127"/>
      <c r="K21" s="148"/>
      <c r="L21" s="136"/>
    </row>
    <row r="22" spans="1:12" x14ac:dyDescent="0.25">
      <c r="A22" s="143"/>
      <c r="B22" s="130"/>
      <c r="C22" s="127"/>
      <c r="D22" s="127"/>
      <c r="E22" s="127"/>
      <c r="F22" s="127"/>
      <c r="G22" s="127"/>
      <c r="H22" s="145"/>
      <c r="I22" s="127"/>
      <c r="J22" s="127"/>
      <c r="K22" s="146"/>
      <c r="L22" s="136"/>
    </row>
    <row r="23" spans="1:12" x14ac:dyDescent="0.25">
      <c r="A23" s="143"/>
      <c r="B23" s="130"/>
      <c r="C23" s="127"/>
      <c r="D23" s="127"/>
      <c r="E23" s="127"/>
      <c r="F23" s="144"/>
      <c r="G23" s="127"/>
      <c r="H23" s="145"/>
      <c r="I23" s="127"/>
      <c r="J23" s="127"/>
      <c r="K23" s="146"/>
      <c r="L23" s="136"/>
    </row>
    <row r="24" spans="1:12" x14ac:dyDescent="0.25">
      <c r="A24" s="143"/>
      <c r="B24" s="130"/>
      <c r="C24" s="130"/>
      <c r="D24" s="127"/>
      <c r="E24" s="127"/>
      <c r="F24" s="144"/>
      <c r="G24" s="127"/>
      <c r="H24" s="145"/>
      <c r="I24" s="127"/>
      <c r="J24" s="127"/>
      <c r="K24" s="150"/>
      <c r="L24" s="136"/>
    </row>
    <row r="25" spans="1:12" x14ac:dyDescent="0.25">
      <c r="A25" s="143"/>
      <c r="B25" s="130"/>
      <c r="C25" s="130"/>
      <c r="D25" s="127"/>
      <c r="E25" s="127"/>
      <c r="F25" s="144"/>
      <c r="G25" s="127"/>
      <c r="H25" s="145"/>
      <c r="I25" s="127"/>
      <c r="J25" s="127"/>
      <c r="K25" s="150"/>
      <c r="L25" s="136"/>
    </row>
    <row r="26" spans="1:12" x14ac:dyDescent="0.25">
      <c r="A26" s="143"/>
      <c r="B26" s="130"/>
      <c r="C26" s="130"/>
      <c r="D26" s="127"/>
      <c r="E26" s="127"/>
      <c r="F26" s="144"/>
      <c r="G26" s="127"/>
      <c r="H26" s="145"/>
      <c r="I26" s="127"/>
      <c r="J26" s="127"/>
      <c r="K26" s="150"/>
      <c r="L26" s="136"/>
    </row>
    <row r="27" spans="1:12" x14ac:dyDescent="0.25">
      <c r="A27" s="143"/>
      <c r="B27" s="130"/>
      <c r="C27" s="157"/>
      <c r="D27" s="151"/>
      <c r="E27" s="127"/>
      <c r="F27" s="144"/>
      <c r="G27" s="151"/>
      <c r="H27" s="145"/>
      <c r="I27" s="151"/>
      <c r="J27" s="151"/>
      <c r="K27" s="149"/>
      <c r="L27" s="136"/>
    </row>
    <row r="28" spans="1:12" x14ac:dyDescent="0.25">
      <c r="A28" s="143"/>
      <c r="B28" s="130"/>
      <c r="C28" s="127"/>
      <c r="D28" s="127"/>
      <c r="E28" s="127"/>
      <c r="F28" s="147"/>
      <c r="G28" s="127"/>
      <c r="H28" s="145"/>
      <c r="I28" s="127"/>
      <c r="J28" s="127"/>
      <c r="K28" s="150"/>
      <c r="L28" s="136"/>
    </row>
    <row r="29" spans="1:12" x14ac:dyDescent="0.25">
      <c r="A29" s="143"/>
      <c r="B29" s="130"/>
      <c r="C29" s="127"/>
      <c r="D29" s="127"/>
      <c r="E29" s="127"/>
      <c r="F29" s="147"/>
      <c r="G29" s="127"/>
      <c r="H29" s="145"/>
      <c r="I29" s="127"/>
      <c r="J29" s="127"/>
      <c r="K29" s="146"/>
      <c r="L29" s="136"/>
    </row>
    <row r="30" spans="1:12" x14ac:dyDescent="0.25">
      <c r="A30" s="143"/>
      <c r="B30" s="130"/>
      <c r="C30" s="127"/>
      <c r="D30" s="127"/>
      <c r="E30" s="127"/>
      <c r="F30" s="147"/>
      <c r="G30" s="127"/>
      <c r="H30" s="145"/>
      <c r="I30" s="127"/>
      <c r="J30" s="127"/>
      <c r="K30" s="146"/>
      <c r="L30" s="136"/>
    </row>
    <row r="31" spans="1:12" x14ac:dyDescent="0.25">
      <c r="A31" s="143"/>
      <c r="B31" s="130"/>
      <c r="C31" s="130"/>
      <c r="D31" s="127"/>
      <c r="E31" s="127"/>
      <c r="F31" s="144"/>
      <c r="G31" s="152"/>
      <c r="H31" s="145"/>
      <c r="I31" s="127"/>
      <c r="J31" s="127"/>
      <c r="K31" s="149"/>
      <c r="L31" s="136"/>
    </row>
    <row r="32" spans="1:12" x14ac:dyDescent="0.25">
      <c r="A32" s="143"/>
      <c r="B32" s="130"/>
      <c r="C32" s="127"/>
      <c r="D32" s="127"/>
      <c r="E32" s="127"/>
      <c r="F32" s="147"/>
      <c r="G32" s="127"/>
      <c r="H32" s="145"/>
      <c r="I32" s="127"/>
      <c r="J32" s="127"/>
      <c r="K32" s="146"/>
      <c r="L32" s="136"/>
    </row>
    <row r="33" spans="1:12" x14ac:dyDescent="0.25">
      <c r="A33" s="143"/>
      <c r="B33" s="130"/>
      <c r="C33" s="127"/>
      <c r="D33" s="127"/>
      <c r="E33" s="127"/>
      <c r="F33" s="147"/>
      <c r="G33" s="127"/>
      <c r="H33" s="145"/>
      <c r="I33" s="127"/>
      <c r="J33" s="127"/>
      <c r="K33" s="148"/>
      <c r="L33" s="136"/>
    </row>
    <row r="34" spans="1:12" x14ac:dyDescent="0.25">
      <c r="A34" s="143"/>
      <c r="B34" s="130"/>
      <c r="C34" s="127"/>
      <c r="D34" s="127"/>
      <c r="E34" s="127"/>
      <c r="F34" s="144"/>
      <c r="G34" s="127"/>
      <c r="H34" s="145"/>
      <c r="I34" s="127"/>
      <c r="J34" s="127"/>
      <c r="K34" s="149"/>
      <c r="L34" s="136"/>
    </row>
    <row r="35" spans="1:12" x14ac:dyDescent="0.25">
      <c r="A35" s="143"/>
      <c r="B35" s="130"/>
      <c r="C35" s="127"/>
      <c r="D35" s="127"/>
      <c r="E35" s="127"/>
      <c r="F35" s="144"/>
      <c r="G35" s="127"/>
      <c r="H35" s="145"/>
      <c r="I35" s="127"/>
      <c r="J35" s="127"/>
      <c r="K35" s="150"/>
      <c r="L35" s="136"/>
    </row>
    <row r="36" spans="1:12" x14ac:dyDescent="0.25">
      <c r="A36" s="143"/>
      <c r="B36" s="130"/>
      <c r="C36" s="130"/>
      <c r="D36" s="127"/>
      <c r="E36" s="127"/>
      <c r="F36" s="144"/>
      <c r="G36" s="127"/>
      <c r="H36" s="145"/>
      <c r="I36" s="127"/>
      <c r="J36" s="127"/>
      <c r="K36" s="150"/>
      <c r="L36" s="136"/>
    </row>
    <row r="37" spans="1:12" x14ac:dyDescent="0.25">
      <c r="A37" s="143"/>
      <c r="B37" s="130"/>
      <c r="C37" s="130"/>
      <c r="D37" s="127"/>
      <c r="E37" s="127"/>
      <c r="F37" s="144"/>
      <c r="G37" s="127"/>
      <c r="H37" s="145"/>
      <c r="I37" s="127"/>
      <c r="J37" s="127"/>
      <c r="K37" s="150"/>
      <c r="L37" s="136"/>
    </row>
    <row r="38" spans="1:12" x14ac:dyDescent="0.25">
      <c r="A38" s="143"/>
      <c r="B38" s="135"/>
      <c r="C38" s="129"/>
      <c r="D38" s="129"/>
      <c r="E38" s="127"/>
      <c r="F38" s="144"/>
      <c r="G38" s="129"/>
      <c r="H38" s="145"/>
      <c r="I38" s="129"/>
      <c r="J38" s="153"/>
      <c r="K38" s="154"/>
      <c r="L38" s="136"/>
    </row>
    <row r="39" spans="1:12" x14ac:dyDescent="0.25">
      <c r="A39" s="143"/>
      <c r="B39" s="135"/>
      <c r="C39" s="130"/>
      <c r="D39" s="130"/>
      <c r="E39" s="130"/>
      <c r="F39" s="130"/>
      <c r="G39" s="148"/>
      <c r="H39" s="148"/>
      <c r="I39" s="130"/>
      <c r="J39" s="130"/>
      <c r="K39" s="148"/>
      <c r="L39" s="136"/>
    </row>
    <row r="40" spans="1:12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55"/>
    </row>
    <row r="41" spans="1:12" x14ac:dyDescent="0.2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55"/>
    </row>
    <row r="42" spans="1:12" x14ac:dyDescent="0.2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55"/>
    </row>
    <row r="43" spans="1:12" x14ac:dyDescent="0.25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55"/>
    </row>
    <row r="44" spans="1:12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55"/>
    </row>
    <row r="45" spans="1:12" x14ac:dyDescent="0.2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55"/>
    </row>
    <row r="46" spans="1:12" x14ac:dyDescent="0.2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55"/>
    </row>
    <row r="47" spans="1:12" x14ac:dyDescent="0.25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55"/>
    </row>
    <row r="48" spans="1:12" x14ac:dyDescent="0.25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55"/>
    </row>
    <row r="49" spans="1:11" x14ac:dyDescent="0.25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55"/>
    </row>
    <row r="50" spans="1:11" x14ac:dyDescent="0.25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55"/>
    </row>
    <row r="51" spans="1:11" x14ac:dyDescent="0.25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55"/>
    </row>
    <row r="52" spans="1:11" x14ac:dyDescent="0.25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55"/>
    </row>
    <row r="53" spans="1:11" x14ac:dyDescent="0.2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55"/>
    </row>
    <row r="54" spans="1:11" x14ac:dyDescent="0.25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55"/>
    </row>
    <row r="55" spans="1:11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55"/>
    </row>
    <row r="56" spans="1:11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55"/>
    </row>
    <row r="57" spans="1:11" x14ac:dyDescent="0.25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55"/>
    </row>
    <row r="58" spans="1:11" x14ac:dyDescent="0.25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55"/>
    </row>
    <row r="59" spans="1:11" x14ac:dyDescent="0.25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55"/>
    </row>
    <row r="60" spans="1:11" x14ac:dyDescent="0.2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55"/>
    </row>
    <row r="61" spans="1:11" x14ac:dyDescent="0.25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55"/>
    </row>
    <row r="62" spans="1:11" x14ac:dyDescent="0.25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55"/>
    </row>
    <row r="63" spans="1:11" x14ac:dyDescent="0.25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55"/>
    </row>
    <row r="64" spans="1:11" x14ac:dyDescent="0.25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55"/>
    </row>
    <row r="65" spans="1:11" x14ac:dyDescent="0.25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55"/>
    </row>
    <row r="66" spans="1:11" x14ac:dyDescent="0.25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55"/>
    </row>
    <row r="67" spans="1:11" x14ac:dyDescent="0.25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55"/>
    </row>
    <row r="68" spans="1:11" x14ac:dyDescent="0.25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55"/>
    </row>
    <row r="69" spans="1:11" x14ac:dyDescent="0.25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55"/>
    </row>
    <row r="70" spans="1:11" x14ac:dyDescent="0.25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55"/>
    </row>
    <row r="71" spans="1:11" x14ac:dyDescent="0.25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55"/>
    </row>
    <row r="72" spans="1:11" x14ac:dyDescent="0.25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55"/>
    </row>
    <row r="73" spans="1:11" x14ac:dyDescent="0.25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55"/>
    </row>
    <row r="74" spans="1:11" x14ac:dyDescent="0.2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55"/>
    </row>
    <row r="75" spans="1:11" x14ac:dyDescent="0.25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55"/>
    </row>
    <row r="76" spans="1:11" x14ac:dyDescent="0.25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55"/>
    </row>
    <row r="77" spans="1:11" x14ac:dyDescent="0.25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55"/>
    </row>
    <row r="78" spans="1:11" x14ac:dyDescent="0.25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55"/>
    </row>
    <row r="79" spans="1:11" x14ac:dyDescent="0.25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55"/>
    </row>
    <row r="80" spans="1:11" x14ac:dyDescent="0.25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55"/>
    </row>
    <row r="81" spans="1:11" x14ac:dyDescent="0.25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55"/>
    </row>
    <row r="82" spans="1:11" x14ac:dyDescent="0.25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55"/>
    </row>
    <row r="83" spans="1:11" x14ac:dyDescent="0.25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55"/>
    </row>
    <row r="84" spans="1:11" x14ac:dyDescent="0.25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55"/>
    </row>
    <row r="85" spans="1:11" x14ac:dyDescent="0.25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55"/>
    </row>
    <row r="86" spans="1:11" x14ac:dyDescent="0.25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55"/>
    </row>
    <row r="87" spans="1:11" x14ac:dyDescent="0.25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55"/>
    </row>
    <row r="88" spans="1:11" x14ac:dyDescent="0.25">
      <c r="A88" s="131"/>
      <c r="B88" s="131"/>
      <c r="C88" s="131"/>
      <c r="D88" s="131"/>
      <c r="E88" s="131"/>
      <c r="F88" s="131"/>
      <c r="G88" s="131"/>
      <c r="H88" s="131"/>
      <c r="I88" s="131"/>
      <c r="J88" s="131"/>
      <c r="K88" s="155"/>
    </row>
    <row r="89" spans="1:11" x14ac:dyDescent="0.25">
      <c r="A89" s="131"/>
      <c r="B89" s="131"/>
      <c r="C89" s="131"/>
      <c r="D89" s="131"/>
      <c r="E89" s="131"/>
      <c r="F89" s="131"/>
      <c r="G89" s="131"/>
      <c r="H89" s="131"/>
      <c r="I89" s="131"/>
      <c r="J89" s="131"/>
      <c r="K89" s="155"/>
    </row>
    <row r="90" spans="1:11" x14ac:dyDescent="0.25">
      <c r="A90" s="131"/>
      <c r="B90" s="131"/>
      <c r="C90" s="131"/>
      <c r="D90" s="131"/>
      <c r="E90" s="131"/>
      <c r="F90" s="131"/>
      <c r="G90" s="131"/>
      <c r="H90" s="131"/>
      <c r="I90" s="131"/>
      <c r="J90" s="131"/>
      <c r="K90" s="155"/>
    </row>
    <row r="91" spans="1:11" x14ac:dyDescent="0.25">
      <c r="A91" s="131"/>
      <c r="B91" s="131"/>
      <c r="C91" s="131"/>
      <c r="D91" s="131"/>
      <c r="E91" s="131"/>
      <c r="F91" s="131"/>
      <c r="G91" s="131"/>
      <c r="H91" s="131"/>
      <c r="I91" s="131"/>
      <c r="J91" s="131"/>
      <c r="K91" s="155"/>
    </row>
    <row r="92" spans="1:11" x14ac:dyDescent="0.25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55"/>
    </row>
    <row r="93" spans="1:11" x14ac:dyDescent="0.25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55"/>
    </row>
    <row r="94" spans="1:11" x14ac:dyDescent="0.25">
      <c r="A94" s="131"/>
      <c r="B94" s="131"/>
      <c r="C94" s="131"/>
      <c r="D94" s="131"/>
      <c r="E94" s="131"/>
      <c r="F94" s="131"/>
      <c r="G94" s="131"/>
      <c r="H94" s="131"/>
      <c r="I94" s="131"/>
      <c r="J94" s="131"/>
      <c r="K94" s="155"/>
    </row>
    <row r="95" spans="1:11" x14ac:dyDescent="0.25">
      <c r="A95" s="131"/>
      <c r="B95" s="131"/>
      <c r="C95" s="131"/>
      <c r="D95" s="131"/>
      <c r="E95" s="131"/>
      <c r="F95" s="131"/>
      <c r="G95" s="131"/>
      <c r="H95" s="131"/>
      <c r="I95" s="131"/>
      <c r="J95" s="131"/>
      <c r="K95" s="155"/>
    </row>
    <row r="96" spans="1:11" x14ac:dyDescent="0.25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55"/>
    </row>
    <row r="97" spans="1:11" x14ac:dyDescent="0.25">
      <c r="A97" s="131"/>
      <c r="B97" s="131"/>
      <c r="C97" s="131"/>
      <c r="D97" s="131"/>
      <c r="E97" s="131"/>
      <c r="F97" s="131"/>
      <c r="G97" s="131"/>
      <c r="H97" s="131"/>
      <c r="I97" s="131"/>
      <c r="J97" s="131"/>
      <c r="K97" s="155"/>
    </row>
    <row r="98" spans="1:11" x14ac:dyDescent="0.25">
      <c r="A98" s="131"/>
      <c r="B98" s="131"/>
      <c r="C98" s="131"/>
      <c r="D98" s="131"/>
      <c r="E98" s="131"/>
      <c r="F98" s="131"/>
      <c r="G98" s="131"/>
      <c r="H98" s="131"/>
      <c r="I98" s="131"/>
      <c r="J98" s="131"/>
      <c r="K98" s="155"/>
    </row>
    <row r="99" spans="1:11" x14ac:dyDescent="0.25">
      <c r="A99" s="131"/>
      <c r="B99" s="131"/>
      <c r="C99" s="131"/>
      <c r="D99" s="131"/>
      <c r="E99" s="131"/>
      <c r="F99" s="131"/>
      <c r="G99" s="131"/>
      <c r="H99" s="131"/>
      <c r="I99" s="131"/>
      <c r="J99" s="131"/>
      <c r="K99" s="155"/>
    </row>
    <row r="100" spans="1:11" x14ac:dyDescent="0.25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55"/>
    </row>
    <row r="101" spans="1:11" x14ac:dyDescent="0.25">
      <c r="A101" s="131"/>
      <c r="B101" s="131"/>
      <c r="C101" s="131"/>
      <c r="D101" s="131"/>
      <c r="E101" s="131"/>
      <c r="F101" s="131"/>
      <c r="G101" s="131"/>
      <c r="H101" s="131"/>
      <c r="I101" s="131"/>
      <c r="J101" s="131"/>
      <c r="K101" s="155"/>
    </row>
    <row r="102" spans="1:11" x14ac:dyDescent="0.25">
      <c r="A102" s="131"/>
      <c r="B102" s="131"/>
      <c r="C102" s="131"/>
      <c r="D102" s="131"/>
      <c r="E102" s="131"/>
      <c r="F102" s="131"/>
      <c r="G102" s="131"/>
      <c r="H102" s="131"/>
      <c r="I102" s="131"/>
      <c r="J102" s="131"/>
      <c r="K102" s="155"/>
    </row>
    <row r="103" spans="1:11" x14ac:dyDescent="0.25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55"/>
    </row>
    <row r="104" spans="1:11" x14ac:dyDescent="0.25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55"/>
    </row>
    <row r="105" spans="1:11" x14ac:dyDescent="0.25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55"/>
    </row>
    <row r="106" spans="1:11" x14ac:dyDescent="0.25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55"/>
    </row>
    <row r="107" spans="1:11" x14ac:dyDescent="0.25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55"/>
    </row>
    <row r="108" spans="1:11" x14ac:dyDescent="0.25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55"/>
    </row>
    <row r="109" spans="1:11" x14ac:dyDescent="0.25">
      <c r="A109" s="131"/>
      <c r="B109" s="131"/>
      <c r="C109" s="131"/>
      <c r="D109" s="131"/>
      <c r="E109" s="131"/>
      <c r="F109" s="131"/>
      <c r="G109" s="131"/>
      <c r="H109" s="131"/>
      <c r="I109" s="131"/>
      <c r="J109" s="131"/>
      <c r="K109" s="155"/>
    </row>
    <row r="110" spans="1:11" x14ac:dyDescent="0.25">
      <c r="A110" s="131"/>
      <c r="B110" s="131"/>
      <c r="C110" s="131"/>
      <c r="D110" s="131"/>
      <c r="E110" s="131"/>
      <c r="F110" s="131"/>
      <c r="G110" s="131"/>
      <c r="H110" s="131"/>
      <c r="I110" s="131"/>
      <c r="J110" s="131"/>
      <c r="K110" s="155"/>
    </row>
  </sheetData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78A8-E9BF-42C1-841A-D5EC615740AF}">
  <dimension ref="A1:I27"/>
  <sheetViews>
    <sheetView workbookViewId="0">
      <selection activeCell="B14" sqref="B14"/>
    </sheetView>
  </sheetViews>
  <sheetFormatPr defaultRowHeight="14.4" x14ac:dyDescent="0.3"/>
  <cols>
    <col min="1" max="1" width="11.109375" customWidth="1"/>
    <col min="2" max="2" width="14" customWidth="1"/>
    <col min="3" max="3" width="11" bestFit="1" customWidth="1"/>
    <col min="6" max="6" width="9.5546875" bestFit="1" customWidth="1"/>
    <col min="7" max="7" width="122.44140625" customWidth="1"/>
    <col min="8" max="8" width="11" bestFit="1" customWidth="1"/>
  </cols>
  <sheetData>
    <row r="1" spans="1:9" ht="15" thickBot="1" x14ac:dyDescent="0.35">
      <c r="A1" s="2"/>
      <c r="B1" s="2"/>
      <c r="C1" s="2"/>
      <c r="D1" s="2"/>
      <c r="E1" s="2"/>
      <c r="F1" s="2"/>
      <c r="G1" s="2"/>
      <c r="H1" s="2"/>
    </row>
    <row r="2" spans="1:9" ht="15" thickBot="1" x14ac:dyDescent="0.35">
      <c r="A2" s="332" t="s">
        <v>216</v>
      </c>
      <c r="B2" s="333"/>
      <c r="C2" s="10"/>
      <c r="D2" s="10"/>
      <c r="E2" s="10"/>
      <c r="F2" s="10"/>
      <c r="G2" s="14" t="s">
        <v>5</v>
      </c>
      <c r="H2" s="14"/>
    </row>
    <row r="3" spans="1:9" ht="15" thickBot="1" x14ac:dyDescent="0.35">
      <c r="A3" s="328">
        <v>261258.74</v>
      </c>
      <c r="B3" s="329"/>
      <c r="C3" s="9"/>
      <c r="D3" s="9"/>
      <c r="E3" s="9"/>
      <c r="F3" s="9"/>
      <c r="G3" s="25" t="s">
        <v>217</v>
      </c>
      <c r="H3" s="26"/>
    </row>
    <row r="4" spans="1:9" ht="15" thickBot="1" x14ac:dyDescent="0.35">
      <c r="A4" s="330">
        <f>Expenditure!D83+Expenditure!D82</f>
        <v>33656</v>
      </c>
      <c r="B4" s="331"/>
      <c r="C4" s="11"/>
      <c r="D4" s="11"/>
      <c r="E4" s="11"/>
      <c r="F4" s="11"/>
      <c r="G4" s="23" t="s">
        <v>214</v>
      </c>
      <c r="H4" s="24"/>
    </row>
    <row r="5" spans="1:9" ht="15" thickBot="1" x14ac:dyDescent="0.35">
      <c r="A5" s="330">
        <v>302356.55</v>
      </c>
      <c r="B5" s="331"/>
      <c r="C5" s="6"/>
      <c r="D5" s="6"/>
      <c r="E5" s="6"/>
      <c r="F5" s="6"/>
      <c r="G5" s="19" t="s">
        <v>215</v>
      </c>
      <c r="H5" s="19"/>
    </row>
    <row r="6" spans="1:9" ht="15" thickBot="1" x14ac:dyDescent="0.35">
      <c r="A6" s="330">
        <f>+A5+A4</f>
        <v>336012.55</v>
      </c>
      <c r="B6" s="331"/>
      <c r="C6" s="6"/>
      <c r="D6" s="6"/>
      <c r="E6" s="6"/>
      <c r="F6" s="6"/>
      <c r="G6" s="19" t="s">
        <v>194</v>
      </c>
      <c r="H6" s="19"/>
    </row>
    <row r="7" spans="1:9" ht="15" thickBot="1" x14ac:dyDescent="0.35">
      <c r="A7" s="336">
        <v>15792</v>
      </c>
      <c r="B7" s="337"/>
      <c r="C7" s="7"/>
      <c r="D7" s="7"/>
      <c r="E7" s="7"/>
      <c r="F7" s="7"/>
      <c r="G7" s="19" t="s">
        <v>289</v>
      </c>
      <c r="H7" s="19"/>
    </row>
    <row r="8" spans="1:9" ht="16.2" customHeight="1" thickBot="1" x14ac:dyDescent="0.35">
      <c r="A8" s="336">
        <v>125854.78</v>
      </c>
      <c r="B8" s="337"/>
      <c r="C8" s="7"/>
      <c r="D8" s="7"/>
      <c r="E8" s="7"/>
      <c r="F8" s="7"/>
      <c r="G8" s="20" t="s">
        <v>280</v>
      </c>
      <c r="H8" s="21"/>
    </row>
    <row r="9" spans="1:9" ht="15" thickBot="1" x14ac:dyDescent="0.35">
      <c r="A9" s="336"/>
      <c r="B9" s="337"/>
      <c r="C9" s="12"/>
      <c r="D9" s="12"/>
      <c r="E9" s="12"/>
      <c r="F9" s="12"/>
      <c r="G9" s="17"/>
      <c r="H9" s="18"/>
      <c r="I9" s="74"/>
    </row>
    <row r="10" spans="1:9" ht="15" thickBot="1" x14ac:dyDescent="0.35">
      <c r="A10" s="334">
        <f>+A6-A7-A8</f>
        <v>194365.77</v>
      </c>
      <c r="B10" s="335"/>
      <c r="C10" s="13"/>
      <c r="D10" s="13"/>
      <c r="E10" s="13"/>
      <c r="F10" s="13"/>
      <c r="G10" s="15"/>
      <c r="H10" s="16"/>
    </row>
    <row r="11" spans="1:9" ht="15" thickBot="1" x14ac:dyDescent="0.35">
      <c r="A11" s="163"/>
      <c r="B11" s="164"/>
      <c r="C11" s="8"/>
      <c r="D11" s="8"/>
      <c r="E11" s="8"/>
      <c r="F11" s="8"/>
      <c r="G11" s="22"/>
      <c r="H11" s="22"/>
    </row>
    <row r="13" spans="1:9" x14ac:dyDescent="0.3">
      <c r="A13" t="s">
        <v>237</v>
      </c>
      <c r="B13" s="95">
        <v>180123.6</v>
      </c>
      <c r="C13">
        <v>180123.6</v>
      </c>
      <c r="H13" s="84"/>
    </row>
    <row r="14" spans="1:9" x14ac:dyDescent="0.3">
      <c r="A14" t="s">
        <v>238</v>
      </c>
      <c r="B14" s="95">
        <v>194365.77</v>
      </c>
      <c r="C14">
        <f>+C13*110</f>
        <v>19813596</v>
      </c>
      <c r="F14" s="84"/>
      <c r="H14" s="84"/>
    </row>
    <row r="15" spans="1:9" x14ac:dyDescent="0.3">
      <c r="B15" s="95"/>
      <c r="F15" s="84"/>
      <c r="H15" s="84"/>
    </row>
    <row r="16" spans="1:9" x14ac:dyDescent="0.3">
      <c r="B16" s="95"/>
      <c r="F16" s="84"/>
      <c r="H16" s="84"/>
    </row>
    <row r="17" spans="1:9" x14ac:dyDescent="0.3">
      <c r="B17" s="95"/>
      <c r="F17" s="84"/>
      <c r="H17" s="84"/>
    </row>
    <row r="18" spans="1:9" x14ac:dyDescent="0.3">
      <c r="B18" s="96"/>
      <c r="I18" s="309"/>
    </row>
    <row r="19" spans="1:9" x14ac:dyDescent="0.3">
      <c r="A19" t="s">
        <v>240</v>
      </c>
      <c r="B19" s="165">
        <v>7.9060000000000005E-2</v>
      </c>
      <c r="C19" s="310">
        <v>0.1</v>
      </c>
      <c r="F19" s="309"/>
    </row>
    <row r="20" spans="1:9" ht="15" thickBot="1" x14ac:dyDescent="0.35">
      <c r="A20" t="s">
        <v>239</v>
      </c>
    </row>
    <row r="21" spans="1:9" ht="15" thickBot="1" x14ac:dyDescent="0.35">
      <c r="H21" s="326"/>
      <c r="I21" s="327"/>
    </row>
    <row r="22" spans="1:9" x14ac:dyDescent="0.3">
      <c r="H22" s="296"/>
      <c r="I22" s="295"/>
    </row>
    <row r="23" spans="1:9" x14ac:dyDescent="0.3">
      <c r="H23" s="295"/>
      <c r="I23" s="295"/>
    </row>
    <row r="24" spans="1:9" x14ac:dyDescent="0.3">
      <c r="H24" s="296"/>
      <c r="I24" s="295"/>
    </row>
    <row r="25" spans="1:9" x14ac:dyDescent="0.3">
      <c r="H25" s="296"/>
      <c r="I25" s="295"/>
    </row>
    <row r="26" spans="1:9" x14ac:dyDescent="0.3">
      <c r="H26" s="295"/>
      <c r="I26" s="295"/>
    </row>
    <row r="27" spans="1:9" x14ac:dyDescent="0.3">
      <c r="H27" s="296"/>
      <c r="I27" s="295"/>
    </row>
  </sheetData>
  <mergeCells count="10">
    <mergeCell ref="A2:B2"/>
    <mergeCell ref="A10:B10"/>
    <mergeCell ref="A7:B7"/>
    <mergeCell ref="A4:B4"/>
    <mergeCell ref="A9:B9"/>
    <mergeCell ref="A8:B8"/>
    <mergeCell ref="H21:I21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Expenditure</vt:lpstr>
      <vt:lpstr>Reserves</vt:lpstr>
      <vt:lpstr>Income</vt:lpstr>
      <vt:lpstr>Final calc 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Bayston Hill Parish Council</cp:lastModifiedBy>
  <cp:revision/>
  <cp:lastPrinted>2022-11-14T16:54:46Z</cp:lastPrinted>
  <dcterms:created xsi:type="dcterms:W3CDTF">2014-01-08T12:50:47Z</dcterms:created>
  <dcterms:modified xsi:type="dcterms:W3CDTF">2022-12-08T13:45:16Z</dcterms:modified>
  <cp:category/>
  <cp:contentStatus/>
</cp:coreProperties>
</file>